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tabRatio="544" activeTab="0"/>
  </bookViews>
  <sheets>
    <sheet name="1 Доходи" sheetId="1" r:id="rId1"/>
    <sheet name="2 Видатки" sheetId="2" r:id="rId2"/>
  </sheets>
  <definedNames>
    <definedName name="_xlnm.Print_Titles" localSheetId="1">'2 Видатки'!$1:$1</definedName>
    <definedName name="_xlnm.Print_Area" localSheetId="0">'1 Доходи'!$A$1:$G$72</definedName>
    <definedName name="_xlnm.Print_Area" localSheetId="1">'2 Видатки'!$A$1:$H$125</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7"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<sst xmlns="http://schemas.openxmlformats.org/spreadsheetml/2006/main" count="296" uniqueCount="258">
  <si>
    <t>Загальний фонд</t>
  </si>
  <si>
    <t>Спеціальний фонд</t>
  </si>
  <si>
    <t xml:space="preserve"> ВИДАТКИ</t>
  </si>
  <si>
    <t>010000</t>
  </si>
  <si>
    <t>Державне управління</t>
  </si>
  <si>
    <t>070000</t>
  </si>
  <si>
    <t>Освіта</t>
  </si>
  <si>
    <t>070201</t>
  </si>
  <si>
    <t>Загальноосвітні школи</t>
  </si>
  <si>
    <t>070303</t>
  </si>
  <si>
    <t>Дитячі будинки (в т.ч. сімейного типу, прийомні сім"ї)</t>
  </si>
  <si>
    <t>070401</t>
  </si>
  <si>
    <t>Позашкільні заклади освіти, заходи із позашкільної роботи з дітьми</t>
  </si>
  <si>
    <t>070802</t>
  </si>
  <si>
    <t>Методкабінет</t>
  </si>
  <si>
    <t>070804</t>
  </si>
  <si>
    <t>Централізована бухгалтерія</t>
  </si>
  <si>
    <t>070805</t>
  </si>
  <si>
    <t>Групи централізованого господарського обслуговування</t>
  </si>
  <si>
    <t>070808</t>
  </si>
  <si>
    <t>Допомога дітям - сиротам та дітям, позбавленим батьківського піклування, яким виповнюється 18 років</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</si>
  <si>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</si>
  <si>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</si>
  <si>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</si>
  <si>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</si>
  <si>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</si>
  <si>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</si>
  <si>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</si>
  <si>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</si>
  <si>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</si>
  <si>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</si>
  <si>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</si>
  <si>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</si>
  <si>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</si>
  <si>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</si>
  <si>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</si>
  <si>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</si>
  <si>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</si>
  <si>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</si>
  <si>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</si>
  <si>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</si>
  <si>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090206</t>
  </si>
  <si>
    <t xml:space="preserve">Інші 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</si>
  <si>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</si>
  <si>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</si>
  <si>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</si>
  <si>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</si>
  <si>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</si>
  <si>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</si>
  <si>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</si>
  <si>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</si>
  <si>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</si>
  <si>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</si>
  <si>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</si>
  <si>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</si>
  <si>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</si>
  <si>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</si>
  <si>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</si>
  <si>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</si>
  <si>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</si>
  <si>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</si>
  <si>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</si>
  <si>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</si>
  <si>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</si>
  <si>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</si>
  <si>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</si>
  <si>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</si>
  <si>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</si>
  <si>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</si>
  <si>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</si>
  <si>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</si>
  <si>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</si>
  <si>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</si>
  <si>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</si>
  <si>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</si>
  <si>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</si>
  <si>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</si>
  <si>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</si>
  <si>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</si>
  <si>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</si>
  <si>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</si>
  <si>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</si>
  <si>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</si>
  <si>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</si>
  <si>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</si>
  <si>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</si>
  <si>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</si>
  <si>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</si>
  <si>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</si>
  <si>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</si>
  <si>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</si>
  <si>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</si>
  <si>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</si>
  <si>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</si>
  <si>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</si>
  <si>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</si>
  <si>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</si>
  <si>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</si>
  <si>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</si>
  <si>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</si>
  <si>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</si>
  <si>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</si>
  <si>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</si>
  <si>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</si>
  <si>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</si>
  <si>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</si>
  <si>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</si>
  <si>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</si>
  <si>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</si>
  <si>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</si>
  <si>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</si>
  <si>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</si>
  <si>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</si>
  <si>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</si>
  <si>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</si>
  <si>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</si>
  <si>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</si>
  <si>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</si>
  <si>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</si>
  <si>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</si>
  <si>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</si>
  <si>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</si>
  <si>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</si>
  <si>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</si>
  <si>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</si>
  <si>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</si>
  <si>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</si>
  <si>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</si>
  <si>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</si>
  <si>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Дотації вирівнювання</t>
  </si>
  <si>
    <t>Всього видатків загального фонду (з урахуванням трансфертів)</t>
  </si>
  <si>
    <t>Кредитування загального фонду</t>
  </si>
  <si>
    <t>Надання бюджетних позичок суб'ектам підприємницької діяльності</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</si>
  <si>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</si>
  <si>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</si>
  <si>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</si>
  <si>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</si>
  <si>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</si>
  <si>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</si>
  <si>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</si>
  <si>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</si>
  <si>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</si>
  <si>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</si>
  <si>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</si>
  <si>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</si>
  <si>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</si>
  <si>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</si>
  <si>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</si>
  <si>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</si>
  <si>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150122</t>
  </si>
  <si>
    <t>Інвестеційні проекти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</si>
  <si>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</si>
  <si>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</si>
  <si>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</si>
  <si>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</si>
  <si>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Начальник фінансового управління</t>
  </si>
  <si>
    <t xml:space="preserve">райдержадміністрації                                                      </t>
  </si>
  <si>
    <t>Л.І.Потапенко</t>
  </si>
  <si>
    <t xml:space="preserve">      </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</si>
  <si>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</si>
  <si>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</si>
  <si>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</si>
  <si>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</si>
  <si>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</si>
  <si>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</si>
  <si>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Уточнені бюджетні призначення на звітний період</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</si>
  <si>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</si>
  <si>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</si>
  <si>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</si>
  <si>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</si>
  <si>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</si>
  <si>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</si>
  <si>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</si>
  <si>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</si>
  <si>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</si>
  <si>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</si>
  <si>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</si>
  <si>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</si>
  <si>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</si>
  <si>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</si>
  <si>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080300</t>
  </si>
  <si>
    <t>080600</t>
  </si>
  <si>
    <t>Поліклініки і амбулаторії (крім спеціалізованих поліклінік та загальних і спеціалізованих стоматологічних поліклінік)</t>
  </si>
  <si>
    <t>Фельдшерсько-акушерські пункти</t>
  </si>
  <si>
    <t>081004</t>
  </si>
  <si>
    <t>Централізовані бухгалтерії</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</si>
  <si>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</si>
  <si>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</si>
  <si>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</si>
  <si>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250380</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</si>
  <si>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</si>
  <si>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</si>
  <si>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</si>
  <si>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</si>
  <si>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Плата за розміщення тимчасово вільних коштів місцевих бюджетів</t>
  </si>
  <si>
    <t xml:space="preserve">Плата за ліцензії </t>
  </si>
  <si>
    <t>Реєстраційний збір за проведення державної реєстрації юридичних осіб та фізичних осіб-підприємців</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</si>
  <si>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</si>
  <si>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</si>
  <si>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</si>
  <si>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</si>
  <si>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</si>
  <si>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Надходження від плати за послуги, що надаються бюджетними установами згідно із законодавством</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</si>
  <si>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</si>
  <si>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</si>
  <si>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xml:space="preserve">Інші додаткові дотації </t>
  </si>
  <si>
    <t>200200</t>
  </si>
  <si>
    <t>Охорона і раціональне використання земель</t>
  </si>
  <si>
    <t>Бюджетні призначення на  2012 рік</t>
  </si>
  <si>
    <t>% виконання до бюджетних призначень на 2012 рік</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</si>
  <si>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</si>
  <si>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</si>
  <si>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</si>
  <si>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</si>
  <si>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</si>
  <si>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</si>
  <si>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</si>
  <si>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</si>
  <si>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більше 200</t>
  </si>
  <si>
    <t>Адміністративні збори та платежі, доходи від некомерційної господарської діяльності</t>
  </si>
  <si>
    <t>Інші неподаткові надходження</t>
  </si>
  <si>
    <t xml:space="preserve">Інші надхордження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</si>
  <si>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</si>
  <si>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</si>
  <si>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</si>
  <si>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</si>
  <si>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</si>
  <si>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r>
      <t>Податок на прибуток підприємств</t>
    </r>
    <r>
      <rPr>
        <sz val="12"/>
        <color indexed="8"/>
        <rFont val="Times New Roman"/>
        <family val="1"/>
      </rPr>
      <t> </t>
    </r>
  </si>
  <si>
    <r>
      <t>Доходи від власності та підприємницької діяльності</t>
    </r>
    <r>
      <rPr>
        <sz val="12"/>
        <color indexed="8"/>
        <rFont val="Times New Roman"/>
        <family val="1"/>
      </rPr>
      <t> </t>
    </r>
  </si>
  <si>
    <r>
      <t>Інші надходження</t>
    </r>
    <r>
      <rPr>
        <sz val="12"/>
        <color indexed="8"/>
        <rFont val="Times New Roman"/>
        <family val="1"/>
      </rPr>
      <t> </t>
    </r>
  </si>
  <si>
    <r>
      <t>Надходження від продажу основного капіталу</t>
    </r>
    <r>
      <rPr>
        <sz val="12"/>
        <color indexed="8"/>
        <rFont val="Times New Roman"/>
        <family val="1"/>
      </rPr>
      <t> </t>
    </r>
  </si>
  <si>
    <r>
      <t>Від органів державного управління</t>
    </r>
    <r>
      <rPr>
        <sz val="12"/>
        <color indexed="8"/>
        <rFont val="Times New Roman"/>
        <family val="1"/>
      </rPr>
      <t> </t>
    </r>
  </si>
  <si>
    <r>
      <t>Кошти, що надходять з інших бюджетів</t>
    </r>
    <r>
      <rPr>
        <sz val="12"/>
        <color indexed="8"/>
        <rFont val="Times New Roman"/>
        <family val="1"/>
      </rPr>
      <t> </t>
    </r>
  </si>
  <si>
    <r>
      <t>Дотації</t>
    </r>
    <r>
      <rPr>
        <sz val="12"/>
        <color indexed="8"/>
        <rFont val="Times New Roman"/>
        <family val="1"/>
      </rPr>
      <t> </t>
    </r>
  </si>
  <si>
    <r>
      <t>Субвенції</t>
    </r>
    <r>
      <rPr>
        <sz val="12"/>
        <color indexed="8"/>
        <rFont val="Times New Roman"/>
        <family val="1"/>
      </rPr>
      <t> </t>
    </r>
  </si>
  <si>
    <r>
      <t>Інші джерела власних надходжень бюджетних установ</t>
    </r>
    <r>
      <rPr>
        <sz val="12"/>
        <color indexed="8"/>
        <rFont val="Times New Roman"/>
        <family val="1"/>
      </rPr>
      <t> </t>
    </r>
  </si>
  <si>
    <t>субвенції</t>
  </si>
  <si>
    <t>без субвенц</t>
  </si>
  <si>
    <t>Додаткова дотація з державного бюджету на вирівнювання фінансової забезпеченості місцевих бюджетів</t>
  </si>
  <si>
    <t>Додаткова дотація з державного бюджету місцевим бюджетам на покращення надання соціальних послуг найуразливіших верств населення</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</si>
  <si>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</si>
  <si>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070807</t>
  </si>
  <si>
    <t>інші освітні програми</t>
  </si>
  <si>
    <t>Утримання центрів соціальних служб для сім"ї, дітей та молоді</t>
  </si>
  <si>
    <t>170703</t>
  </si>
  <si>
    <t>Видатки на проведення робіт, пов"язаних із будівництвом,реконструкцією,ремонтом доріг</t>
  </si>
  <si>
    <t>Додаткова дотація з державного бюджету на вирівнювання фінансової забезпеченості</t>
  </si>
  <si>
    <t>Підтримка малого і середнього підприємництва </t>
  </si>
  <si>
    <t>Інші послуги, пов`язані з економічною діяльністю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</si>
  <si>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</si>
  <si>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100202</t>
  </si>
  <si>
    <t>Водопровідно-каналізаційне господарство </t>
  </si>
  <si>
    <t>за 9 місяців 2012 року"</t>
  </si>
  <si>
    <t xml:space="preserve"> та спеціальному фонду за 9 місяців  2012 року</t>
  </si>
  <si>
    <t>Виконано за звітний період</t>
  </si>
  <si>
    <t xml:space="preserve">до рішення </t>
  </si>
  <si>
    <t xml:space="preserve"> " 5   " грудня  2012 року</t>
  </si>
  <si>
    <t>Додаток</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</si>
</sst>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s>
  <fonts count="46">
    <font>
      <sz val="10"/>
      <name val="Arial Cyr"/>
      <family val="0"/>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4"/>
      <name val="Times New Roman"/>
      <family val="1"/>
    </font>
    <font>
      <u val="single"/>
      <sz val="10"/>
      <color indexed="12"/>
      <name val="Arial Cyr"/>
      <family val="0"/>
    </font>
    <font>
      <u val="single"/>
      <sz val="10"/>
      <color indexed="36"/>
      <name val="Arial Cyr"/>
      <family val="0"/>
    </font>
    <font>
      <b/>
      <i/>
      <sz val="14"/>
      <color indexed="8"/>
      <name val="Times New Roman"/>
      <family val="1"/>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i/>
      <sz val="16"/>
      <color indexed="8"/>
      <name val="Times New Roman"/>
      <family val="1"/>
    </font>
    <font>
      <i/>
      <sz val="14"/>
      <color indexed="8"/>
      <name val="Times New Roman"/>
      <family val="1"/>
    </font>
    <font>
      <sz val="14"/>
      <color indexed="63"/>
      <name val="Times New Roman"/>
      <family val="1"/>
    </font>
    <font>
      <b/>
      <sz val="8"/>
      <name val="Tahoma"/>
      <family val="0"/>
    </font>
    <font>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8"/>
      <color indexed="8"/>
      <name val="Times New Roman"/>
      <family val="1"/>
    </font>
    <font>
      <b/>
      <i/>
      <sz val="12"/>
      <color indexed="8"/>
      <name val="Times New Roman"/>
      <family val="1"/>
    </font>
    <font>
      <b/>
      <sz val="18"/>
      <color indexed="8"/>
      <name val="Times New Roman"/>
      <family val="1"/>
    </font>
    <font>
      <sz val="10"/>
      <color indexed="8"/>
      <name val="Times New Roman"/>
      <family val="1"/>
    </font>
    <font>
      <sz val="10"/>
      <name val="Helv"/>
      <family val="0"/>
    </font>
    <font>
      <i/>
      <sz val="12"/>
      <name val="Times New Roman"/>
      <family val="1"/>
    </font>
    <font>
      <b/>
      <i/>
      <sz val="12"/>
      <name val="Times New Roman"/>
      <family val="1"/>
    </font>
    <font>
      <b/>
      <sz val="16"/>
      <color indexed="8"/>
      <name val="Times New Roman"/>
      <family val="1"/>
    </font>
    <font>
      <sz val="16"/>
      <color indexed="8"/>
      <name val="Times New Roman"/>
      <family val="1"/>
    </font>
    <font>
      <b/>
      <sz val="8"/>
      <name val="Arial Cyr"/>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medium"/>
    </border>
    <border>
      <left style="thin"/>
      <right>
        <color indexed="63"/>
      </right>
      <top style="thin"/>
      <bottom style="thin"/>
    </border>
    <border>
      <left style="thin"/>
      <right style="thin"/>
      <top>
        <color indexed="63"/>
      </top>
      <bottom>
        <color indexed="63"/>
      </bottom>
    </border>
  </borders>
  <cellStyleXfs count="65">
    <xf numFmtId="0" fontId="4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26" fillId="3" borderId="1" applyNumberFormat="0" applyAlignment="0" applyProtection="0"/>
    <xf numFmtId="0" fontId="27" fillId="2" borderId="2" applyNumberFormat="0" applyAlignment="0" applyProtection="0"/>
    <xf numFmtId="0" fontId="28" fillId="2"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3" fillId="0" borderId="6" applyNumberFormat="0" applyFill="0" applyAlignment="0" applyProtection="0"/>
    <xf numFmtId="0" fontId="30" fillId="15" borderId="7" applyNumberFormat="0" applyAlignment="0" applyProtection="0"/>
    <xf numFmtId="0" fontId="19" fillId="0" borderId="0" applyNumberFormat="0" applyFill="0" applyBorder="0" applyAlignment="0" applyProtection="0"/>
    <xf numFmtId="0" fontId="25" fillId="8" borderId="0" applyNumberFormat="0" applyBorder="0" applyAlignment="0" applyProtection="0"/>
    <xf numFmtId="0" fontId="0" fillId="0" borderId="0">
      <alignment/>
      <protection/>
    </xf>
    <xf numFmtId="0" fontId="9" fillId="0" borderId="0">
      <alignment/>
      <protection/>
    </xf>
    <xf numFmtId="0" fontId="7" fillId="0" borderId="0" applyNumberFormat="0" applyFill="0" applyBorder="0" applyAlignment="0" applyProtection="0"/>
    <xf numFmtId="0" fontId="24" fillId="16"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17" borderId="0" applyNumberFormat="0" applyBorder="0" applyAlignment="0" applyProtection="0"/>
  </cellStyleXfs>
  <cellXfs count="149">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2" fillId="0" borderId="0" xfId="0" applyFont="1" applyFill="1" applyAlignment="1">
      <alignment vertical="top"/>
    </xf>
    <xf numFmtId="49" fontId="4" fillId="0" borderId="10" xfId="0" applyNumberFormat="1" applyFont="1" applyFill="1" applyBorder="1" applyAlignment="1">
      <alignment horizontal="left" vertical="top"/>
    </xf>
    <xf numFmtId="0" fontId="4" fillId="0" borderId="10" xfId="0" applyFont="1" applyFill="1" applyBorder="1" applyAlignment="1">
      <alignment vertical="top" wrapText="1"/>
    </xf>
    <xf numFmtId="1" fontId="4" fillId="0" borderId="10" xfId="0" applyNumberFormat="1" applyFont="1" applyFill="1" applyBorder="1" applyAlignment="1">
      <alignment horizontal="center" vertical="top"/>
    </xf>
    <xf numFmtId="172" fontId="4" fillId="0" borderId="10" xfId="0" applyNumberFormat="1" applyFont="1" applyFill="1" applyBorder="1" applyAlignment="1">
      <alignment horizontal="center" vertical="top"/>
    </xf>
    <xf numFmtId="49" fontId="4" fillId="0" borderId="11" xfId="0" applyNumberFormat="1" applyFont="1" applyFill="1" applyBorder="1" applyAlignment="1">
      <alignment horizontal="left" vertical="top"/>
    </xf>
    <xf numFmtId="0" fontId="4" fillId="0" borderId="11" xfId="0" applyFont="1" applyFill="1" applyBorder="1" applyAlignment="1">
      <alignment vertical="top" wrapText="1"/>
    </xf>
    <xf numFmtId="1" fontId="4" fillId="0" borderId="11" xfId="0" applyNumberFormat="1" applyFont="1" applyFill="1" applyBorder="1" applyAlignment="1">
      <alignment horizontal="center" vertical="top"/>
    </xf>
    <xf numFmtId="49" fontId="3" fillId="0" borderId="11" xfId="0" applyNumberFormat="1" applyFont="1" applyFill="1" applyBorder="1" applyAlignment="1">
      <alignment horizontal="left" vertical="top"/>
    </xf>
    <xf numFmtId="0" fontId="3" fillId="0" borderId="11" xfId="0" applyFont="1" applyFill="1" applyBorder="1" applyAlignment="1">
      <alignment vertical="top" wrapText="1"/>
    </xf>
    <xf numFmtId="1" fontId="3" fillId="0" borderId="11" xfId="0" applyNumberFormat="1" applyFont="1" applyFill="1" applyBorder="1" applyAlignment="1">
      <alignment horizontal="center" vertical="top"/>
    </xf>
    <xf numFmtId="0" fontId="5" fillId="0" borderId="11" xfId="0" applyFont="1" applyFill="1" applyBorder="1" applyAlignment="1">
      <alignment vertical="top" wrapText="1"/>
    </xf>
    <xf numFmtId="49" fontId="3" fillId="0" borderId="12" xfId="0" applyNumberFormat="1" applyFont="1" applyFill="1" applyBorder="1" applyAlignment="1">
      <alignment horizontal="left" vertical="top"/>
    </xf>
    <xf numFmtId="0" fontId="3" fillId="0" borderId="12" xfId="54" applyFont="1" applyFill="1" applyBorder="1" applyAlignment="1" applyProtection="1">
      <alignment vertical="center" wrapText="1"/>
      <protection/>
    </xf>
    <xf numFmtId="1" fontId="3" fillId="0" borderId="12" xfId="0" applyNumberFormat="1" applyFont="1" applyFill="1" applyBorder="1" applyAlignment="1">
      <alignment horizontal="center" vertical="top"/>
    </xf>
    <xf numFmtId="0" fontId="3" fillId="0" borderId="11" xfId="54" applyFont="1" applyFill="1" applyBorder="1" applyAlignment="1" applyProtection="1">
      <alignment vertical="center" wrapText="1"/>
      <protection/>
    </xf>
    <xf numFmtId="0" fontId="2" fillId="0" borderId="13" xfId="0" applyFont="1" applyFill="1" applyBorder="1" applyAlignment="1">
      <alignment vertical="top"/>
    </xf>
    <xf numFmtId="0" fontId="3" fillId="0" borderId="11" xfId="54" applyNumberFormat="1" applyFont="1" applyFill="1" applyBorder="1" applyAlignment="1" applyProtection="1">
      <alignment vertical="center" wrapText="1"/>
      <protection/>
    </xf>
    <xf numFmtId="49" fontId="3" fillId="0" borderId="10" xfId="0" applyNumberFormat="1" applyFont="1" applyFill="1" applyBorder="1" applyAlignment="1">
      <alignment horizontal="left" vertical="top"/>
    </xf>
    <xf numFmtId="0" fontId="3" fillId="0" borderId="10" xfId="54" applyFont="1" applyFill="1" applyBorder="1" applyAlignment="1" applyProtection="1">
      <alignment vertical="center" wrapText="1"/>
      <protection/>
    </xf>
    <xf numFmtId="1" fontId="3" fillId="0" borderId="10" xfId="0" applyNumberFormat="1" applyFont="1" applyFill="1" applyBorder="1" applyAlignment="1">
      <alignment horizontal="center" vertical="top"/>
    </xf>
    <xf numFmtId="172" fontId="3" fillId="0" borderId="10" xfId="0" applyNumberFormat="1" applyFont="1" applyFill="1" applyBorder="1" applyAlignment="1">
      <alignment horizontal="center" vertical="top"/>
    </xf>
    <xf numFmtId="0" fontId="3" fillId="0" borderId="10" xfId="54" applyNumberFormat="1" applyFont="1" applyFill="1" applyBorder="1" applyAlignment="1" applyProtection="1">
      <alignment vertical="center" wrapText="1"/>
      <protection/>
    </xf>
    <xf numFmtId="0" fontId="10" fillId="0" borderId="11" xfId="0" applyFont="1" applyFill="1" applyBorder="1" applyAlignment="1">
      <alignment vertical="top" wrapText="1"/>
    </xf>
    <xf numFmtId="0" fontId="4" fillId="0" borderId="11" xfId="0" applyFont="1" applyFill="1" applyBorder="1" applyAlignment="1">
      <alignment horizontal="left" vertical="top"/>
    </xf>
    <xf numFmtId="0" fontId="3" fillId="0" borderId="11" xfId="0" applyFont="1" applyFill="1" applyBorder="1" applyAlignment="1">
      <alignment horizontal="left" vertical="top"/>
    </xf>
    <xf numFmtId="1" fontId="4" fillId="0" borderId="11" xfId="0" applyNumberFormat="1" applyFont="1" applyFill="1" applyBorder="1" applyAlignment="1">
      <alignment horizontal="center" vertical="top"/>
    </xf>
    <xf numFmtId="49" fontId="4" fillId="0" borderId="12" xfId="0" applyNumberFormat="1" applyFont="1" applyFill="1" applyBorder="1" applyAlignment="1">
      <alignment horizontal="left" vertical="top"/>
    </xf>
    <xf numFmtId="0" fontId="4" fillId="0" borderId="12" xfId="0" applyFont="1" applyFill="1" applyBorder="1" applyAlignment="1">
      <alignment vertical="top" wrapText="1"/>
    </xf>
    <xf numFmtId="1" fontId="4" fillId="0" borderId="12" xfId="0" applyNumberFormat="1" applyFont="1" applyFill="1" applyBorder="1" applyAlignment="1">
      <alignment horizontal="center" vertical="top"/>
    </xf>
    <xf numFmtId="0" fontId="3" fillId="0" borderId="1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center" wrapText="1"/>
    </xf>
    <xf numFmtId="0" fontId="1" fillId="0" borderId="0" xfId="0" applyFont="1" applyFill="1" applyBorder="1" applyAlignment="1">
      <alignment vertical="top"/>
    </xf>
    <xf numFmtId="1" fontId="1" fillId="0" borderId="0" xfId="0" applyNumberFormat="1" applyFont="1" applyFill="1" applyAlignment="1">
      <alignment vertical="top"/>
    </xf>
    <xf numFmtId="1" fontId="4" fillId="0" borderId="0" xfId="0" applyNumberFormat="1" applyFont="1" applyFill="1" applyBorder="1" applyAlignment="1">
      <alignment horizontal="center" vertical="top"/>
    </xf>
    <xf numFmtId="3" fontId="1" fillId="0" borderId="0" xfId="0" applyNumberFormat="1" applyFont="1" applyFill="1" applyAlignment="1">
      <alignment vertical="top"/>
    </xf>
    <xf numFmtId="1" fontId="3" fillId="0" borderId="11" xfId="0" applyNumberFormat="1" applyFont="1" applyFill="1" applyBorder="1" applyAlignment="1">
      <alignment horizontal="center" vertical="top"/>
    </xf>
    <xf numFmtId="0" fontId="4" fillId="0" borderId="11" xfId="0" applyFont="1" applyFill="1" applyBorder="1" applyAlignment="1">
      <alignment horizontal="center" vertical="center" wrapText="1"/>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2" fillId="0" borderId="0" xfId="0" applyFont="1" applyFill="1" applyBorder="1" applyAlignment="1">
      <alignment vertical="top"/>
    </xf>
    <xf numFmtId="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1"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3" fillId="0" borderId="12" xfId="0" applyFont="1" applyFill="1" applyBorder="1" applyAlignment="1">
      <alignment horizontal="left" vertical="top"/>
    </xf>
    <xf numFmtId="0" fontId="3" fillId="0" borderId="12" xfId="0" applyFont="1" applyFill="1" applyBorder="1" applyAlignment="1">
      <alignment vertical="top" wrapText="1"/>
    </xf>
    <xf numFmtId="1" fontId="5" fillId="0" borderId="11" xfId="0" applyNumberFormat="1" applyFont="1" applyFill="1" applyBorder="1" applyAlignment="1">
      <alignment horizontal="center" vertical="top"/>
    </xf>
    <xf numFmtId="1" fontId="16" fillId="0" borderId="11" xfId="0" applyNumberFormat="1"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1" xfId="0" applyFont="1" applyFill="1" applyBorder="1" applyAlignment="1">
      <alignment horizontal="center" vertical="top"/>
    </xf>
    <xf numFmtId="0" fontId="4" fillId="0" borderId="0" xfId="0" applyFont="1" applyFill="1" applyAlignment="1">
      <alignment vertical="top"/>
    </xf>
    <xf numFmtId="1" fontId="3" fillId="0" borderId="0" xfId="0" applyNumberFormat="1" applyFont="1" applyFill="1" applyAlignment="1">
      <alignment vertical="top"/>
    </xf>
    <xf numFmtId="0" fontId="10" fillId="0" borderId="0" xfId="0" applyFont="1" applyFill="1" applyBorder="1" applyAlignment="1">
      <alignment/>
    </xf>
    <xf numFmtId="0" fontId="10" fillId="0" borderId="0" xfId="0" applyFont="1" applyFill="1" applyAlignment="1">
      <alignment/>
    </xf>
    <xf numFmtId="0" fontId="1" fillId="0" borderId="0" xfId="0" applyFont="1" applyFill="1" applyBorder="1" applyAlignment="1">
      <alignment horizontal="right"/>
    </xf>
    <xf numFmtId="1" fontId="39" fillId="0" borderId="0" xfId="0" applyNumberFormat="1" applyFont="1" applyFill="1" applyAlignment="1">
      <alignment vertical="top"/>
    </xf>
    <xf numFmtId="0" fontId="1" fillId="0" borderId="0" xfId="0" applyFont="1" applyFill="1" applyBorder="1" applyAlignment="1">
      <alignment horizontal="left" vertical="top"/>
    </xf>
    <xf numFmtId="0" fontId="36" fillId="0" borderId="0" xfId="0" applyFont="1" applyFill="1" applyAlignment="1">
      <alignment vertical="top" wrapText="1"/>
    </xf>
    <xf numFmtId="0" fontId="36" fillId="0" borderId="0" xfId="0" applyFont="1" applyFill="1" applyAlignment="1">
      <alignment horizontal="center" vertical="top"/>
    </xf>
    <xf numFmtId="0" fontId="36" fillId="0" borderId="0" xfId="0" applyFont="1" applyFill="1" applyAlignment="1">
      <alignment horizontal="left" vertical="top"/>
    </xf>
    <xf numFmtId="0" fontId="3" fillId="0" borderId="0" xfId="0" applyFont="1" applyFill="1" applyAlignment="1">
      <alignment horizontal="center" vertical="top"/>
    </xf>
    <xf numFmtId="0" fontId="3" fillId="0" borderId="0" xfId="0" applyFont="1" applyFill="1" applyAlignment="1">
      <alignment vertical="top" wrapText="1"/>
    </xf>
    <xf numFmtId="0" fontId="1" fillId="0" borderId="11" xfId="0" applyFont="1" applyFill="1" applyBorder="1" applyAlignment="1">
      <alignment horizontal="center" vertical="top" wrapText="1"/>
    </xf>
    <xf numFmtId="0" fontId="1" fillId="0" borderId="14" xfId="0" applyFont="1" applyFill="1" applyBorder="1" applyAlignment="1">
      <alignment horizontal="center" vertical="top" wrapText="1"/>
    </xf>
    <xf numFmtId="0" fontId="3" fillId="0" borderId="0" xfId="0" applyFont="1" applyFill="1" applyAlignment="1">
      <alignment horizontal="center" vertical="top" wrapText="1"/>
    </xf>
    <xf numFmtId="0" fontId="1" fillId="0" borderId="11" xfId="0" applyFont="1" applyFill="1" applyBorder="1" applyAlignment="1">
      <alignment horizontal="center" vertical="top"/>
    </xf>
    <xf numFmtId="0" fontId="2" fillId="0" borderId="11" xfId="0" applyFont="1" applyFill="1" applyBorder="1" applyAlignment="1">
      <alignment horizontal="left" vertical="top"/>
    </xf>
    <xf numFmtId="0" fontId="14" fillId="0" borderId="0" xfId="0" applyFont="1" applyFill="1" applyBorder="1" applyAlignment="1">
      <alignment vertical="top"/>
    </xf>
    <xf numFmtId="0" fontId="13" fillId="0" borderId="0" xfId="0" applyFont="1" applyFill="1" applyBorder="1" applyAlignment="1">
      <alignment vertical="top"/>
    </xf>
    <xf numFmtId="0" fontId="12" fillId="0" borderId="11" xfId="0" applyFont="1" applyFill="1" applyBorder="1" applyAlignment="1">
      <alignment horizontal="left" vertical="top"/>
    </xf>
    <xf numFmtId="0" fontId="12" fillId="0" borderId="11" xfId="0" applyFont="1" applyFill="1" applyBorder="1" applyAlignment="1">
      <alignment vertical="top"/>
    </xf>
    <xf numFmtId="3" fontId="12" fillId="0" borderId="10" xfId="0" applyNumberFormat="1" applyFont="1" applyFill="1" applyBorder="1" applyAlignment="1">
      <alignment horizontal="center" vertical="top"/>
    </xf>
    <xf numFmtId="172" fontId="1" fillId="0" borderId="10" xfId="0" applyNumberFormat="1" applyFont="1" applyFill="1" applyBorder="1" applyAlignment="1" applyProtection="1">
      <alignment horizontal="center" vertical="top"/>
      <protection/>
    </xf>
    <xf numFmtId="0" fontId="12" fillId="0" borderId="11" xfId="0" applyFont="1" applyFill="1" applyBorder="1" applyAlignment="1">
      <alignment vertical="top" wrapText="1"/>
    </xf>
    <xf numFmtId="3" fontId="11" fillId="0" borderId="11" xfId="0" applyNumberFormat="1" applyFont="1" applyFill="1" applyBorder="1" applyAlignment="1">
      <alignment horizontal="center" vertical="top"/>
    </xf>
    <xf numFmtId="0" fontId="11" fillId="0" borderId="11" xfId="0" applyFont="1" applyFill="1" applyBorder="1" applyAlignment="1">
      <alignment horizontal="left" vertical="top"/>
    </xf>
    <xf numFmtId="0" fontId="41" fillId="0" borderId="11" xfId="0" applyFont="1" applyFill="1" applyBorder="1" applyAlignment="1">
      <alignment vertical="top" wrapText="1"/>
    </xf>
    <xf numFmtId="0" fontId="11" fillId="0" borderId="11" xfId="0" applyFont="1" applyFill="1" applyBorder="1" applyAlignment="1">
      <alignment vertical="top" wrapText="1"/>
    </xf>
    <xf numFmtId="0" fontId="37" fillId="0" borderId="15" xfId="0" applyFont="1" applyFill="1" applyBorder="1" applyAlignment="1">
      <alignment vertical="top" wrapText="1"/>
    </xf>
    <xf numFmtId="0" fontId="11" fillId="0" borderId="15" xfId="0" applyFont="1" applyFill="1" applyBorder="1" applyAlignment="1">
      <alignment vertical="top" wrapText="1"/>
    </xf>
    <xf numFmtId="0" fontId="12" fillId="0" borderId="14" xfId="0" applyFont="1" applyFill="1" applyBorder="1" applyAlignment="1">
      <alignment horizontal="left" vertical="top" wrapText="1"/>
    </xf>
    <xf numFmtId="3" fontId="12" fillId="0" borderId="11" xfId="0" applyNumberFormat="1" applyFont="1" applyFill="1" applyBorder="1" applyAlignment="1">
      <alignment horizontal="center" vertical="top"/>
    </xf>
    <xf numFmtId="0" fontId="2" fillId="0" borderId="15" xfId="0" applyFont="1" applyFill="1" applyBorder="1" applyAlignment="1">
      <alignment vertical="top" wrapText="1"/>
    </xf>
    <xf numFmtId="0" fontId="1" fillId="0" borderId="15" xfId="0" applyFont="1" applyFill="1" applyBorder="1" applyAlignment="1">
      <alignment vertical="top" wrapText="1"/>
    </xf>
    <xf numFmtId="0" fontId="42" fillId="0" borderId="15" xfId="0" applyFont="1" applyFill="1" applyBorder="1" applyAlignment="1">
      <alignment vertical="top" wrapText="1"/>
    </xf>
    <xf numFmtId="0" fontId="2" fillId="0" borderId="0" xfId="0" applyFont="1" applyFill="1" applyBorder="1" applyAlignment="1">
      <alignment vertical="top" wrapText="1"/>
    </xf>
    <xf numFmtId="0" fontId="11" fillId="0" borderId="1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4" xfId="0" applyFont="1" applyFill="1" applyBorder="1" applyAlignment="1">
      <alignment horizontal="left" vertical="top" wrapText="1"/>
    </xf>
    <xf numFmtId="3" fontId="2" fillId="0" borderId="11" xfId="0" applyNumberFormat="1" applyFont="1" applyFill="1" applyBorder="1" applyAlignment="1">
      <alignment horizontal="center" vertical="top"/>
    </xf>
    <xf numFmtId="0" fontId="15" fillId="0" borderId="0" xfId="0" applyFont="1" applyFill="1" applyAlignment="1">
      <alignment vertical="top"/>
    </xf>
    <xf numFmtId="0" fontId="8" fillId="0" borderId="0" xfId="0" applyFont="1" applyFill="1" applyAlignment="1">
      <alignment vertical="top"/>
    </xf>
    <xf numFmtId="0" fontId="11" fillId="0" borderId="15" xfId="0" applyFont="1" applyFill="1" applyBorder="1" applyAlignment="1">
      <alignment horizontal="justify" vertical="top" wrapText="1"/>
    </xf>
    <xf numFmtId="3" fontId="11" fillId="0" borderId="10" xfId="0" applyNumberFormat="1" applyFont="1" applyFill="1" applyBorder="1" applyAlignment="1">
      <alignment horizontal="center" vertical="top"/>
    </xf>
    <xf numFmtId="0" fontId="1" fillId="0" borderId="11" xfId="0" applyFont="1" applyFill="1" applyBorder="1" applyAlignment="1">
      <alignment horizontal="left" vertical="top"/>
    </xf>
    <xf numFmtId="0" fontId="11" fillId="0" borderId="16" xfId="0" applyFont="1" applyFill="1" applyBorder="1" applyAlignment="1">
      <alignment horizontal="justify" vertical="top" wrapText="1"/>
    </xf>
    <xf numFmtId="0" fontId="1" fillId="0" borderId="16" xfId="0" applyFont="1" applyFill="1" applyBorder="1" applyAlignment="1">
      <alignment vertical="top" wrapText="1"/>
    </xf>
    <xf numFmtId="0" fontId="5" fillId="0" borderId="0" xfId="0" applyFont="1" applyFill="1" applyBorder="1" applyAlignment="1">
      <alignment vertical="top"/>
    </xf>
    <xf numFmtId="0" fontId="10" fillId="0" borderId="0" xfId="0" applyFont="1" applyFill="1" applyBorder="1" applyAlignment="1">
      <alignment vertical="top"/>
    </xf>
    <xf numFmtId="0" fontId="10" fillId="0" borderId="17" xfId="0" applyFont="1" applyFill="1" applyBorder="1" applyAlignment="1">
      <alignment vertical="top"/>
    </xf>
    <xf numFmtId="0" fontId="12" fillId="0" borderId="11" xfId="0" applyFont="1" applyFill="1" applyBorder="1" applyAlignment="1">
      <alignment horizontal="left" vertical="top" wrapText="1"/>
    </xf>
    <xf numFmtId="0" fontId="3" fillId="0" borderId="0" xfId="0" applyFont="1" applyFill="1" applyBorder="1" applyAlignment="1">
      <alignment vertical="top"/>
    </xf>
    <xf numFmtId="0" fontId="4" fillId="0" borderId="0" xfId="0" applyFont="1" applyFill="1" applyBorder="1" applyAlignment="1">
      <alignment vertical="top"/>
    </xf>
    <xf numFmtId="0" fontId="11" fillId="0" borderId="11" xfId="0" applyFont="1" applyFill="1" applyBorder="1" applyAlignment="1">
      <alignment horizontal="left" vertical="top" wrapText="1"/>
    </xf>
    <xf numFmtId="0" fontId="37" fillId="0" borderId="14" xfId="0" applyFont="1" applyFill="1" applyBorder="1" applyAlignment="1">
      <alignment vertical="top" wrapText="1"/>
    </xf>
    <xf numFmtId="0" fontId="1" fillId="0" borderId="0" xfId="0" applyFont="1" applyFill="1" applyBorder="1" applyAlignment="1">
      <alignment vertical="top" wrapText="1"/>
    </xf>
    <xf numFmtId="0" fontId="3" fillId="0" borderId="0" xfId="0" applyFont="1" applyFill="1" applyBorder="1" applyAlignment="1">
      <alignment vertical="top" wrapText="1"/>
    </xf>
    <xf numFmtId="2" fontId="1" fillId="0" borderId="0" xfId="0" applyNumberFormat="1" applyFont="1" applyFill="1" applyAlignment="1">
      <alignment vertical="top"/>
    </xf>
    <xf numFmtId="0" fontId="2" fillId="0" borderId="0" xfId="0" applyFont="1" applyFill="1" applyBorder="1" applyAlignment="1">
      <alignment horizontal="right" vertical="top"/>
    </xf>
    <xf numFmtId="2" fontId="5" fillId="0" borderId="11" xfId="53" applyNumberFormat="1" applyFont="1" applyFill="1" applyBorder="1" applyAlignment="1">
      <alignment horizontal="center"/>
      <protection/>
    </xf>
    <xf numFmtId="2" fontId="10" fillId="0" borderId="11" xfId="53" applyNumberFormat="1" applyFont="1" applyFill="1" applyBorder="1" applyAlignment="1">
      <alignment horizontal="center" vertical="center"/>
      <protection/>
    </xf>
    <xf numFmtId="1" fontId="4" fillId="0" borderId="10" xfId="0" applyNumberFormat="1" applyFont="1" applyFill="1" applyBorder="1" applyAlignment="1">
      <alignment horizontal="center" vertical="center"/>
    </xf>
    <xf numFmtId="172" fontId="4" fillId="0" borderId="10" xfId="0" applyNumberFormat="1" applyFont="1" applyFill="1" applyBorder="1" applyAlignment="1">
      <alignment horizontal="center" vertical="center"/>
    </xf>
    <xf numFmtId="3" fontId="13" fillId="0" borderId="0" xfId="0" applyNumberFormat="1" applyFont="1" applyFill="1" applyBorder="1" applyAlignment="1">
      <alignment vertical="top"/>
    </xf>
    <xf numFmtId="172" fontId="39" fillId="0" borderId="10" xfId="0" applyNumberFormat="1" applyFont="1" applyFill="1" applyBorder="1" applyAlignment="1" applyProtection="1">
      <alignment horizontal="center" vertical="top"/>
      <protection/>
    </xf>
    <xf numFmtId="0" fontId="44" fillId="0" borderId="0" xfId="0" applyFont="1" applyFill="1" applyBorder="1" applyAlignment="1">
      <alignment horizontal="right" vertical="top"/>
    </xf>
    <xf numFmtId="0" fontId="43" fillId="0" borderId="0" xfId="0" applyFont="1" applyFill="1" applyBorder="1" applyAlignment="1">
      <alignment horizontal="center" vertical="top"/>
    </xf>
    <xf numFmtId="0" fontId="43" fillId="0" borderId="0" xfId="0" applyFont="1" applyFill="1" applyAlignment="1">
      <alignment horizontal="center" vertical="top"/>
    </xf>
    <xf numFmtId="0" fontId="43" fillId="0" borderId="0" xfId="0" applyFont="1" applyFill="1" applyBorder="1" applyAlignment="1">
      <alignment vertical="top"/>
    </xf>
    <xf numFmtId="0" fontId="43" fillId="0" borderId="0" xfId="0" applyFont="1" applyFill="1" applyAlignment="1">
      <alignment vertical="top"/>
    </xf>
    <xf numFmtId="0" fontId="44" fillId="0" borderId="0" xfId="0" applyFont="1" applyFill="1" applyAlignment="1">
      <alignment vertical="top"/>
    </xf>
    <xf numFmtId="2" fontId="5" fillId="0" borderId="11" xfId="53" applyNumberFormat="1" applyFont="1" applyFill="1" applyBorder="1" applyAlignment="1">
      <alignment horizontal="center" vertical="top"/>
      <protection/>
    </xf>
    <xf numFmtId="3" fontId="12" fillId="0" borderId="18" xfId="0" applyNumberFormat="1" applyFont="1" applyFill="1" applyBorder="1" applyAlignment="1">
      <alignment horizontal="center" vertical="top"/>
    </xf>
    <xf numFmtId="3" fontId="11" fillId="0" borderId="18" xfId="0" applyNumberFormat="1" applyFont="1" applyFill="1" applyBorder="1" applyAlignment="1">
      <alignment horizontal="center" vertical="top"/>
    </xf>
    <xf numFmtId="3" fontId="11" fillId="0" borderId="12" xfId="0" applyNumberFormat="1" applyFont="1" applyFill="1" applyBorder="1" applyAlignment="1">
      <alignment horizontal="center" vertical="top"/>
    </xf>
    <xf numFmtId="172" fontId="1" fillId="0" borderId="19" xfId="0" applyNumberFormat="1" applyFont="1" applyFill="1" applyBorder="1" applyAlignment="1" applyProtection="1">
      <alignment horizontal="center" vertical="top"/>
      <protection/>
    </xf>
    <xf numFmtId="172" fontId="39" fillId="0" borderId="11" xfId="0" applyNumberFormat="1" applyFont="1" applyFill="1" applyBorder="1" applyAlignment="1" applyProtection="1">
      <alignment horizontal="center" vertical="top"/>
      <protection/>
    </xf>
    <xf numFmtId="172" fontId="1" fillId="0" borderId="11" xfId="0" applyNumberFormat="1" applyFont="1" applyFill="1" applyBorder="1" applyAlignment="1" applyProtection="1">
      <alignment horizontal="center" vertical="top"/>
      <protection/>
    </xf>
    <xf numFmtId="0" fontId="38" fillId="0" borderId="0" xfId="0" applyFont="1" applyFill="1" applyAlignment="1">
      <alignment horizontal="center" vertical="top" wrapText="1"/>
    </xf>
    <xf numFmtId="0" fontId="13" fillId="0" borderId="18"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14" xfId="0" applyFont="1" applyFill="1" applyBorder="1" applyAlignment="1">
      <alignment horizontal="center" vertical="top" wrapText="1"/>
    </xf>
    <xf numFmtId="0" fontId="43" fillId="0" borderId="18" xfId="0" applyFont="1" applyFill="1" applyBorder="1" applyAlignment="1">
      <alignment horizontal="center" vertical="top" wrapText="1"/>
    </xf>
    <xf numFmtId="0" fontId="43" fillId="0" borderId="13" xfId="0" applyFont="1" applyFill="1" applyBorder="1" applyAlignment="1">
      <alignment horizontal="center" vertical="top" wrapText="1"/>
    </xf>
    <xf numFmtId="0" fontId="43" fillId="0" borderId="14" xfId="0" applyFont="1" applyFill="1" applyBorder="1" applyAlignment="1">
      <alignment horizontal="center" vertical="top" wrapText="1"/>
    </xf>
    <xf numFmtId="0" fontId="43" fillId="0" borderId="18" xfId="0" applyFont="1" applyFill="1" applyBorder="1" applyAlignment="1">
      <alignment horizontal="center" vertical="top"/>
    </xf>
    <xf numFmtId="0" fontId="43" fillId="0" borderId="13" xfId="0" applyFont="1" applyFill="1" applyBorder="1" applyAlignment="1">
      <alignment horizontal="center" vertical="top"/>
    </xf>
    <xf numFmtId="0" fontId="43" fillId="0" borderId="14" xfId="0" applyFont="1" applyFill="1" applyBorder="1" applyAlignment="1">
      <alignment horizontal="center" vertical="top"/>
    </xf>
    <xf numFmtId="0" fontId="13" fillId="0" borderId="18" xfId="0" applyFont="1" applyFill="1" applyBorder="1" applyAlignment="1">
      <alignment horizontal="center" vertical="top"/>
    </xf>
    <xf numFmtId="0" fontId="13" fillId="0" borderId="13" xfId="0" applyFont="1" applyFill="1" applyBorder="1" applyAlignment="1">
      <alignment horizontal="center" vertical="top"/>
    </xf>
    <xf numFmtId="0" fontId="13" fillId="0" borderId="14" xfId="0" applyFont="1" applyFill="1" applyBorder="1" applyAlignment="1">
      <alignment horizontal="center"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31"/>
  <sheetViews>
    <sheetView tabSelected="1" view="pageBreakPreview" zoomScale="75" zoomScaleNormal="75" zoomScaleSheetLayoutView="75" zoomScalePageLayoutView="0" workbookViewId="0" topLeftCell="C1">
      <selection activeCell="E1" sqref="E1"/>
    </sheetView>
  </sheetViews>
  <sheetFormatPr defaultColWidth="9.00390625" defaultRowHeight="12.75"/>
  <cols>
    <col min="1" max="1" width="18.25390625" style="102" customWidth="1"/>
    <col min="2" max="2" width="113.375" style="69" customWidth="1"/>
    <col min="3" max="4" width="22.125" style="68" customWidth="1"/>
    <col min="5" max="5" width="20.25390625" style="68" customWidth="1"/>
    <col min="6" max="6" width="22.125" style="68" customWidth="1"/>
    <col min="7" max="7" width="23.25390625" style="68" customWidth="1"/>
    <col min="8" max="8" width="5.375" style="3" customWidth="1"/>
    <col min="9" max="9" width="9.125" style="3" customWidth="1"/>
    <col min="10" max="10" width="51.00390625" style="3" customWidth="1"/>
    <col min="11" max="16384" width="9.125" style="3" customWidth="1"/>
  </cols>
  <sheetData>
    <row r="1" spans="1:5" ht="26.25" customHeight="1">
      <c r="A1" s="64"/>
      <c r="B1" s="65"/>
      <c r="C1" s="66"/>
      <c r="D1" s="66"/>
      <c r="E1" s="67" t="s">
        <v>257</v>
      </c>
    </row>
    <row r="2" spans="1:5" ht="26.25" customHeight="1">
      <c r="A2" s="64"/>
      <c r="B2" s="65"/>
      <c r="C2" s="66"/>
      <c r="D2" s="66"/>
      <c r="E2" s="67" t="s">
        <v>255</v>
      </c>
    </row>
    <row r="3" spans="1:5" ht="26.25" customHeight="1">
      <c r="A3" s="64"/>
      <c r="B3" s="65"/>
      <c r="C3" s="66"/>
      <c r="D3" s="66"/>
      <c r="E3" s="67" t="s">
        <v>159</v>
      </c>
    </row>
    <row r="4" spans="1:5" ht="26.25" customHeight="1">
      <c r="A4" s="64"/>
      <c r="B4" s="65"/>
      <c r="C4" s="66"/>
      <c r="D4" s="66"/>
      <c r="E4" s="67" t="s">
        <v>256</v>
      </c>
    </row>
    <row r="5" spans="1:5" ht="26.25" customHeight="1">
      <c r="A5" s="64"/>
      <c r="B5" s="65"/>
      <c r="C5" s="66"/>
      <c r="D5" s="66"/>
      <c r="E5" s="67" t="s">
        <v>190</v>
      </c>
    </row>
    <row r="6" spans="1:5" ht="26.25" customHeight="1">
      <c r="A6" s="64"/>
      <c r="B6" s="65"/>
      <c r="C6" s="66"/>
      <c r="D6" s="66"/>
      <c r="E6" s="67" t="s">
        <v>252</v>
      </c>
    </row>
    <row r="7" spans="1:5" ht="3.75" customHeight="1">
      <c r="A7" s="64"/>
      <c r="B7" s="65"/>
      <c r="C7" s="66"/>
      <c r="D7" s="66"/>
      <c r="E7" s="67"/>
    </row>
    <row r="8" spans="1:5" ht="22.5" customHeight="1">
      <c r="A8" s="64"/>
      <c r="B8" s="136" t="s">
        <v>160</v>
      </c>
      <c r="C8" s="136"/>
      <c r="D8" s="136"/>
      <c r="E8" s="66"/>
    </row>
    <row r="9" spans="1:5" ht="22.5" customHeight="1">
      <c r="A9" s="64"/>
      <c r="B9" s="136" t="s">
        <v>161</v>
      </c>
      <c r="C9" s="136"/>
      <c r="D9" s="136"/>
      <c r="E9" s="66"/>
    </row>
    <row r="10" spans="1:5" ht="22.5" customHeight="1">
      <c r="A10" s="64"/>
      <c r="B10" s="136" t="s">
        <v>253</v>
      </c>
      <c r="C10" s="136"/>
      <c r="D10" s="136"/>
      <c r="E10" s="66"/>
    </row>
    <row r="11" spans="1:7" ht="17.25" customHeight="1">
      <c r="A11" s="64"/>
      <c r="G11" s="68" t="s">
        <v>162</v>
      </c>
    </row>
    <row r="12" spans="1:7" s="72" customFormat="1" ht="63">
      <c r="A12" s="70" t="s">
        <v>163</v>
      </c>
      <c r="B12" s="71" t="s">
        <v>164</v>
      </c>
      <c r="C12" s="70" t="s">
        <v>208</v>
      </c>
      <c r="D12" s="70" t="s">
        <v>165</v>
      </c>
      <c r="E12" s="70" t="s">
        <v>254</v>
      </c>
      <c r="F12" s="70" t="s">
        <v>209</v>
      </c>
      <c r="G12" s="70" t="s">
        <v>166</v>
      </c>
    </row>
    <row r="13" spans="1:7" s="68" customFormat="1" ht="18.75">
      <c r="A13" s="73">
        <v>1</v>
      </c>
      <c r="B13" s="71">
        <v>2</v>
      </c>
      <c r="C13" s="73">
        <v>3</v>
      </c>
      <c r="D13" s="70">
        <v>4</v>
      </c>
      <c r="E13" s="73">
        <v>5</v>
      </c>
      <c r="F13" s="73">
        <v>6</v>
      </c>
      <c r="G13" s="73">
        <v>7</v>
      </c>
    </row>
    <row r="14" spans="1:7" s="128" customFormat="1" ht="20.25">
      <c r="A14" s="140" t="s">
        <v>167</v>
      </c>
      <c r="B14" s="141"/>
      <c r="C14" s="141"/>
      <c r="D14" s="141"/>
      <c r="E14" s="141"/>
      <c r="F14" s="141"/>
      <c r="G14" s="142"/>
    </row>
    <row r="15" spans="1:8" s="76" customFormat="1" ht="20.25">
      <c r="A15" s="137" t="s">
        <v>0</v>
      </c>
      <c r="B15" s="138"/>
      <c r="C15" s="138"/>
      <c r="D15" s="138"/>
      <c r="E15" s="138"/>
      <c r="F15" s="138"/>
      <c r="G15" s="139"/>
      <c r="H15" s="75"/>
    </row>
    <row r="16" spans="1:8" s="58" customFormat="1" ht="18.75">
      <c r="A16" s="77">
        <v>10000000</v>
      </c>
      <c r="B16" s="78" t="s">
        <v>210</v>
      </c>
      <c r="C16" s="79">
        <f>SUM(C17)</f>
        <v>18899636</v>
      </c>
      <c r="D16" s="79">
        <f>SUM(D17)</f>
        <v>13529725</v>
      </c>
      <c r="E16" s="79">
        <f>SUM(E17)</f>
        <v>14524859</v>
      </c>
      <c r="F16" s="80">
        <f>IF(C16=0,"",E16/C16*100)</f>
        <v>76.85258594398327</v>
      </c>
      <c r="G16" s="80">
        <f>IF(D16=0,"",E16/D16*100)</f>
        <v>107.3551679727415</v>
      </c>
      <c r="H16" s="3"/>
    </row>
    <row r="17" spans="1:8" s="58" customFormat="1" ht="18.75">
      <c r="A17" s="77">
        <v>11000000</v>
      </c>
      <c r="B17" s="81" t="s">
        <v>211</v>
      </c>
      <c r="C17" s="82">
        <f>SUM(C18,C24)</f>
        <v>18899636</v>
      </c>
      <c r="D17" s="82">
        <f>SUM(D18,D24)</f>
        <v>13529725</v>
      </c>
      <c r="E17" s="82">
        <f>SUM(E18,E24)</f>
        <v>14524859</v>
      </c>
      <c r="F17" s="80">
        <f aca="true" t="shared" si="0" ref="F17:F71">IF(C17=0,"",E17/C17*100)</f>
        <v>76.85258594398327</v>
      </c>
      <c r="G17" s="80">
        <f aca="true" t="shared" si="1" ref="G17:G71">IF(D17=0,"",E17/D17*100)</f>
        <v>107.3551679727415</v>
      </c>
      <c r="H17" s="3"/>
    </row>
    <row r="18" spans="1:8" s="58" customFormat="1" ht="18.75">
      <c r="A18" s="83">
        <v>11010000</v>
      </c>
      <c r="B18" s="84" t="s">
        <v>212</v>
      </c>
      <c r="C18" s="82">
        <f>SUM(C19:C23)</f>
        <v>18821156</v>
      </c>
      <c r="D18" s="82">
        <f>SUM(D19:D23)</f>
        <v>13470865</v>
      </c>
      <c r="E18" s="82">
        <f>SUM(E19:E23)</f>
        <v>14436369</v>
      </c>
      <c r="F18" s="80">
        <f t="shared" si="0"/>
        <v>76.7028815870821</v>
      </c>
      <c r="G18" s="80">
        <f t="shared" si="1"/>
        <v>107.16734968392898</v>
      </c>
      <c r="H18" s="3"/>
    </row>
    <row r="19" spans="1:8" s="58" customFormat="1" ht="31.5">
      <c r="A19" s="83">
        <v>11010100</v>
      </c>
      <c r="B19" s="85" t="s">
        <v>213</v>
      </c>
      <c r="C19" s="82">
        <v>16455705</v>
      </c>
      <c r="D19" s="82">
        <v>11792031</v>
      </c>
      <c r="E19" s="82">
        <v>12516827</v>
      </c>
      <c r="F19" s="80">
        <f t="shared" si="0"/>
        <v>76.06375418130065</v>
      </c>
      <c r="G19" s="80">
        <f t="shared" si="1"/>
        <v>106.14648994732121</v>
      </c>
      <c r="H19" s="3"/>
    </row>
    <row r="20" spans="1:7" ht="31.5">
      <c r="A20" s="83">
        <v>11010200</v>
      </c>
      <c r="B20" s="85" t="s">
        <v>214</v>
      </c>
      <c r="C20" s="82">
        <v>2025667</v>
      </c>
      <c r="D20" s="82">
        <v>1420802</v>
      </c>
      <c r="E20" s="82">
        <v>1446976</v>
      </c>
      <c r="F20" s="80">
        <f t="shared" si="0"/>
        <v>71.43207644691847</v>
      </c>
      <c r="G20" s="80">
        <f t="shared" si="1"/>
        <v>101.84219898339106</v>
      </c>
    </row>
    <row r="21" spans="1:7" ht="31.5">
      <c r="A21" s="83">
        <v>11010400</v>
      </c>
      <c r="B21" s="85" t="s">
        <v>215</v>
      </c>
      <c r="C21" s="82">
        <v>0</v>
      </c>
      <c r="D21" s="82">
        <v>0</v>
      </c>
      <c r="E21" s="82">
        <v>123288</v>
      </c>
      <c r="F21" s="80">
        <f t="shared" si="0"/>
      </c>
      <c r="G21" s="80">
        <f t="shared" si="1"/>
      </c>
    </row>
    <row r="22" spans="1:7" ht="18.75">
      <c r="A22" s="83">
        <v>11010500</v>
      </c>
      <c r="B22" s="85" t="s">
        <v>216</v>
      </c>
      <c r="C22" s="82">
        <v>273784</v>
      </c>
      <c r="D22" s="82">
        <v>192032</v>
      </c>
      <c r="E22" s="82">
        <v>349121</v>
      </c>
      <c r="F22" s="80">
        <f t="shared" si="0"/>
        <v>127.51694766677382</v>
      </c>
      <c r="G22" s="80">
        <f t="shared" si="1"/>
        <v>181.80355357440428</v>
      </c>
    </row>
    <row r="23" spans="1:8" s="58" customFormat="1" ht="31.5">
      <c r="A23" s="83">
        <v>11010600</v>
      </c>
      <c r="B23" s="85" t="s">
        <v>217</v>
      </c>
      <c r="C23" s="82">
        <v>66000</v>
      </c>
      <c r="D23" s="82">
        <v>66000</v>
      </c>
      <c r="E23" s="82">
        <v>157</v>
      </c>
      <c r="F23" s="80">
        <f t="shared" si="0"/>
        <v>0.23787878787878786</v>
      </c>
      <c r="G23" s="80">
        <f t="shared" si="1"/>
        <v>0.23787878787878786</v>
      </c>
      <c r="H23" s="3"/>
    </row>
    <row r="24" spans="1:7" ht="18.75">
      <c r="A24" s="83">
        <v>11020000</v>
      </c>
      <c r="B24" s="86" t="s">
        <v>227</v>
      </c>
      <c r="C24" s="82">
        <f>SUM(C25)</f>
        <v>78480</v>
      </c>
      <c r="D24" s="82">
        <f>SUM(D25)</f>
        <v>58860</v>
      </c>
      <c r="E24" s="82">
        <f>SUM(E25)</f>
        <v>88490</v>
      </c>
      <c r="F24" s="80">
        <f t="shared" si="0"/>
        <v>112.75484199796126</v>
      </c>
      <c r="G24" s="80">
        <f t="shared" si="1"/>
        <v>150.33978933061502</v>
      </c>
    </row>
    <row r="25" spans="1:7" ht="18.75">
      <c r="A25" s="83">
        <v>11020200</v>
      </c>
      <c r="B25" s="87" t="s">
        <v>191</v>
      </c>
      <c r="C25" s="82">
        <v>78480</v>
      </c>
      <c r="D25" s="82">
        <v>58860</v>
      </c>
      <c r="E25" s="82">
        <v>88490</v>
      </c>
      <c r="F25" s="80">
        <f t="shared" si="0"/>
        <v>112.75484199796126</v>
      </c>
      <c r="G25" s="80">
        <f t="shared" si="1"/>
        <v>150.33978933061502</v>
      </c>
    </row>
    <row r="26" spans="1:8" s="58" customFormat="1" ht="18.75">
      <c r="A26" s="77">
        <v>20000000</v>
      </c>
      <c r="B26" s="88" t="s">
        <v>168</v>
      </c>
      <c r="C26" s="89">
        <f>SUM(C27,C34,C37)</f>
        <v>21000</v>
      </c>
      <c r="D26" s="89">
        <f>SUM(D27,D34,D37)</f>
        <v>65024</v>
      </c>
      <c r="E26" s="89">
        <f>SUM(E27,E34,E37)</f>
        <v>127925</v>
      </c>
      <c r="F26" s="122" t="s">
        <v>218</v>
      </c>
      <c r="G26" s="80">
        <f t="shared" si="1"/>
        <v>196.73505167322836</v>
      </c>
      <c r="H26" s="3"/>
    </row>
    <row r="27" spans="1:7" ht="18.75">
      <c r="A27" s="77">
        <v>21000000</v>
      </c>
      <c r="B27" s="90" t="s">
        <v>228</v>
      </c>
      <c r="C27" s="82">
        <f>SUM(C28,C30,C31)</f>
        <v>6000</v>
      </c>
      <c r="D27" s="82">
        <f>SUM(D28,D30,D31)</f>
        <v>4500</v>
      </c>
      <c r="E27" s="82">
        <f>SUM(E28,E30,E31)</f>
        <v>11592</v>
      </c>
      <c r="F27" s="80">
        <f t="shared" si="0"/>
        <v>193.2</v>
      </c>
      <c r="G27" s="122" t="s">
        <v>218</v>
      </c>
    </row>
    <row r="28" spans="1:7" ht="47.25">
      <c r="A28" s="83">
        <v>21010000</v>
      </c>
      <c r="B28" s="87" t="s">
        <v>192</v>
      </c>
      <c r="C28" s="82">
        <f>SUM(C29)</f>
        <v>6000</v>
      </c>
      <c r="D28" s="82">
        <f>SUM(D29)</f>
        <v>4500</v>
      </c>
      <c r="E28" s="82">
        <f>SUM(E29)</f>
        <v>6478</v>
      </c>
      <c r="F28" s="80">
        <f t="shared" si="0"/>
        <v>107.96666666666668</v>
      </c>
      <c r="G28" s="80">
        <f t="shared" si="1"/>
        <v>143.95555555555555</v>
      </c>
    </row>
    <row r="29" spans="1:7" ht="31.5">
      <c r="A29" s="83">
        <v>21010300</v>
      </c>
      <c r="B29" s="91" t="s">
        <v>193</v>
      </c>
      <c r="C29" s="82">
        <v>6000</v>
      </c>
      <c r="D29" s="82">
        <v>4500</v>
      </c>
      <c r="E29" s="82">
        <v>6478</v>
      </c>
      <c r="F29" s="80">
        <f t="shared" si="0"/>
        <v>107.96666666666668</v>
      </c>
      <c r="G29" s="80">
        <f t="shared" si="1"/>
        <v>143.95555555555555</v>
      </c>
    </row>
    <row r="30" spans="1:7" ht="18.75">
      <c r="A30" s="83">
        <v>21050000</v>
      </c>
      <c r="B30" s="92" t="s">
        <v>194</v>
      </c>
      <c r="C30" s="82">
        <v>0</v>
      </c>
      <c r="D30" s="82">
        <v>0</v>
      </c>
      <c r="E30" s="82">
        <v>4783</v>
      </c>
      <c r="F30" s="80">
        <f t="shared" si="0"/>
      </c>
      <c r="G30" s="80">
        <f t="shared" si="1"/>
      </c>
    </row>
    <row r="31" spans="1:7" ht="18.75">
      <c r="A31" s="83">
        <v>21080000</v>
      </c>
      <c r="B31" s="86" t="s">
        <v>229</v>
      </c>
      <c r="C31" s="82">
        <f>SUM(C32:C32)</f>
        <v>0</v>
      </c>
      <c r="D31" s="82">
        <f>SUM(D32:D32)</f>
        <v>0</v>
      </c>
      <c r="E31" s="82">
        <f>SUM(E32:E32)</f>
        <v>331</v>
      </c>
      <c r="F31" s="80">
        <f t="shared" si="0"/>
      </c>
      <c r="G31" s="80">
        <f t="shared" si="1"/>
      </c>
    </row>
    <row r="32" spans="1:7" ht="31.5">
      <c r="A32" s="83">
        <v>21080900</v>
      </c>
      <c r="B32" s="91" t="s">
        <v>170</v>
      </c>
      <c r="C32" s="82">
        <v>0</v>
      </c>
      <c r="D32" s="82">
        <v>0</v>
      </c>
      <c r="E32" s="82">
        <v>331</v>
      </c>
      <c r="F32" s="80">
        <f t="shared" si="0"/>
      </c>
      <c r="G32" s="80">
        <f t="shared" si="1"/>
      </c>
    </row>
    <row r="33" spans="1:7" s="58" customFormat="1" ht="18.75">
      <c r="A33" s="77">
        <v>22000000</v>
      </c>
      <c r="B33" s="90" t="s">
        <v>219</v>
      </c>
      <c r="C33" s="89">
        <f aca="true" t="shared" si="2" ref="C33:E34">SUM(C34)</f>
        <v>15000</v>
      </c>
      <c r="D33" s="89">
        <f t="shared" si="2"/>
        <v>10524</v>
      </c>
      <c r="E33" s="89">
        <f t="shared" si="2"/>
        <v>11854</v>
      </c>
      <c r="F33" s="80">
        <f t="shared" si="0"/>
        <v>79.02666666666667</v>
      </c>
      <c r="G33" s="80">
        <f t="shared" si="1"/>
        <v>112.63778031166855</v>
      </c>
    </row>
    <row r="34" spans="1:8" s="58" customFormat="1" ht="18.75">
      <c r="A34" s="77">
        <v>22010000</v>
      </c>
      <c r="B34" s="86" t="s">
        <v>195</v>
      </c>
      <c r="C34" s="89">
        <f t="shared" si="2"/>
        <v>15000</v>
      </c>
      <c r="D34" s="89">
        <f t="shared" si="2"/>
        <v>10524</v>
      </c>
      <c r="E34" s="89">
        <f t="shared" si="2"/>
        <v>11854</v>
      </c>
      <c r="F34" s="80">
        <f t="shared" si="0"/>
        <v>79.02666666666667</v>
      </c>
      <c r="G34" s="80">
        <f t="shared" si="1"/>
        <v>112.63778031166855</v>
      </c>
      <c r="H34" s="3"/>
    </row>
    <row r="35" spans="1:7" ht="21" customHeight="1">
      <c r="A35" s="83">
        <v>22010300</v>
      </c>
      <c r="B35" s="91" t="s">
        <v>196</v>
      </c>
      <c r="C35" s="82">
        <v>15000</v>
      </c>
      <c r="D35" s="82">
        <v>10524</v>
      </c>
      <c r="E35" s="132">
        <v>11854</v>
      </c>
      <c r="F35" s="133">
        <f t="shared" si="0"/>
        <v>79.02666666666667</v>
      </c>
      <c r="G35" s="133">
        <f t="shared" si="1"/>
        <v>112.63778031166855</v>
      </c>
    </row>
    <row r="36" spans="1:7" s="58" customFormat="1" ht="21" customHeight="1">
      <c r="A36" s="77">
        <v>24000000</v>
      </c>
      <c r="B36" s="93" t="s">
        <v>220</v>
      </c>
      <c r="C36" s="89">
        <f>SUM(C37)</f>
        <v>0</v>
      </c>
      <c r="D36" s="130">
        <f>SUM(D37)</f>
        <v>50000</v>
      </c>
      <c r="E36" s="89">
        <f>SUM(E37)</f>
        <v>104479</v>
      </c>
      <c r="F36" s="135">
        <f t="shared" si="0"/>
      </c>
      <c r="G36" s="134" t="s">
        <v>218</v>
      </c>
    </row>
    <row r="37" spans="1:8" s="58" customFormat="1" ht="18.75">
      <c r="A37" s="77">
        <v>24060000</v>
      </c>
      <c r="B37" s="88" t="s">
        <v>221</v>
      </c>
      <c r="C37" s="89">
        <f>SUM(C38:C38)</f>
        <v>0</v>
      </c>
      <c r="D37" s="130">
        <f>SUM(D38:D38)</f>
        <v>50000</v>
      </c>
      <c r="E37" s="89">
        <f>SUM(E38:E38)</f>
        <v>104479</v>
      </c>
      <c r="F37" s="135">
        <f t="shared" si="0"/>
      </c>
      <c r="G37" s="134" t="s">
        <v>218</v>
      </c>
      <c r="H37" s="3"/>
    </row>
    <row r="38" spans="1:7" ht="18.75">
      <c r="A38" s="83">
        <v>24060300</v>
      </c>
      <c r="B38" s="94" t="s">
        <v>169</v>
      </c>
      <c r="C38" s="82">
        <v>0</v>
      </c>
      <c r="D38" s="131">
        <v>50000</v>
      </c>
      <c r="E38" s="82">
        <v>104479</v>
      </c>
      <c r="F38" s="135">
        <f t="shared" si="0"/>
      </c>
      <c r="G38" s="134" t="s">
        <v>218</v>
      </c>
    </row>
    <row r="39" spans="1:8" s="58" customFormat="1" ht="18.75">
      <c r="A39" s="77">
        <v>30000000</v>
      </c>
      <c r="B39" s="88" t="s">
        <v>171</v>
      </c>
      <c r="C39" s="89">
        <f>SUM(C40)</f>
        <v>1000</v>
      </c>
      <c r="D39" s="130">
        <f aca="true" t="shared" si="3" ref="D39:E41">SUM(D40)</f>
        <v>0</v>
      </c>
      <c r="E39" s="79">
        <f t="shared" si="3"/>
        <v>5882</v>
      </c>
      <c r="F39" s="122" t="s">
        <v>218</v>
      </c>
      <c r="G39" s="80">
        <f t="shared" si="1"/>
      </c>
      <c r="H39" s="3"/>
    </row>
    <row r="40" spans="1:7" ht="18.75">
      <c r="A40" s="77">
        <v>31000000</v>
      </c>
      <c r="B40" s="90" t="s">
        <v>230</v>
      </c>
      <c r="C40" s="82">
        <f>SUM(C41)</f>
        <v>1000</v>
      </c>
      <c r="D40" s="131">
        <f t="shared" si="3"/>
        <v>0</v>
      </c>
      <c r="E40" s="82">
        <f t="shared" si="3"/>
        <v>5882</v>
      </c>
      <c r="F40" s="134" t="s">
        <v>218</v>
      </c>
      <c r="G40" s="135">
        <f t="shared" si="1"/>
      </c>
    </row>
    <row r="41" spans="1:7" ht="47.25">
      <c r="A41" s="83">
        <v>31010000</v>
      </c>
      <c r="B41" s="86" t="s">
        <v>197</v>
      </c>
      <c r="C41" s="82">
        <f>SUM(C42)</f>
        <v>1000</v>
      </c>
      <c r="D41" s="131">
        <f t="shared" si="3"/>
        <v>0</v>
      </c>
      <c r="E41" s="82">
        <f t="shared" si="3"/>
        <v>5882</v>
      </c>
      <c r="F41" s="134" t="s">
        <v>218</v>
      </c>
      <c r="G41" s="135">
        <f t="shared" si="1"/>
      </c>
    </row>
    <row r="42" spans="1:7" ht="47.25">
      <c r="A42" s="83">
        <v>31010200</v>
      </c>
      <c r="B42" s="91" t="s">
        <v>198</v>
      </c>
      <c r="C42" s="82">
        <v>1000</v>
      </c>
      <c r="D42" s="82">
        <v>0</v>
      </c>
      <c r="E42" s="101">
        <v>5882</v>
      </c>
      <c r="F42" s="122" t="s">
        <v>218</v>
      </c>
      <c r="G42" s="80">
        <f t="shared" si="1"/>
      </c>
    </row>
    <row r="43" spans="1:8" s="58" customFormat="1" ht="18.75">
      <c r="A43" s="95"/>
      <c r="B43" s="96" t="s">
        <v>172</v>
      </c>
      <c r="C43" s="97">
        <f>C39+C26+C16</f>
        <v>18921636</v>
      </c>
      <c r="D43" s="97">
        <f>D39+D26+D16</f>
        <v>13594749</v>
      </c>
      <c r="E43" s="97">
        <f>E39+E26+E16</f>
        <v>14658666</v>
      </c>
      <c r="F43" s="80">
        <f t="shared" si="0"/>
        <v>77.47039420904197</v>
      </c>
      <c r="G43" s="80">
        <f t="shared" si="1"/>
        <v>107.82594073638285</v>
      </c>
      <c r="H43" s="3"/>
    </row>
    <row r="44" spans="1:8" s="58" customFormat="1" ht="18.75">
      <c r="A44" s="77">
        <v>40000000</v>
      </c>
      <c r="B44" s="88" t="s">
        <v>173</v>
      </c>
      <c r="C44" s="89">
        <f>SUM(C45)</f>
        <v>133188263</v>
      </c>
      <c r="D44" s="89">
        <f>SUM(D45)</f>
        <v>107625963</v>
      </c>
      <c r="E44" s="89">
        <f>SUM(E45)</f>
        <v>106542840</v>
      </c>
      <c r="F44" s="80">
        <f t="shared" si="0"/>
        <v>79.99416585228684</v>
      </c>
      <c r="G44" s="80">
        <f t="shared" si="1"/>
        <v>98.99362294207765</v>
      </c>
      <c r="H44" s="3"/>
    </row>
    <row r="45" spans="1:7" ht="18.75">
      <c r="A45" s="77">
        <v>41000000</v>
      </c>
      <c r="B45" s="90" t="s">
        <v>231</v>
      </c>
      <c r="C45" s="82">
        <f>SUM(C46,C48,C52)</f>
        <v>133188263</v>
      </c>
      <c r="D45" s="82">
        <f>SUM(D46,D48,D52)</f>
        <v>107625963</v>
      </c>
      <c r="E45" s="82">
        <f>SUM(E46,E48,E52)</f>
        <v>106542840</v>
      </c>
      <c r="F45" s="80">
        <f t="shared" si="0"/>
        <v>79.99416585228684</v>
      </c>
      <c r="G45" s="80">
        <f t="shared" si="1"/>
        <v>98.99362294207765</v>
      </c>
    </row>
    <row r="46" spans="1:7" ht="18.75">
      <c r="A46" s="83">
        <v>41010000</v>
      </c>
      <c r="B46" s="86" t="s">
        <v>232</v>
      </c>
      <c r="C46" s="82">
        <f>SUM(C47)</f>
        <v>2499163</v>
      </c>
      <c r="D46" s="82">
        <f>SUM(D47)</f>
        <v>1752894</v>
      </c>
      <c r="E46" s="82">
        <f>SUM(E47)</f>
        <v>1765584</v>
      </c>
      <c r="F46" s="80">
        <f t="shared" si="0"/>
        <v>70.64701261982512</v>
      </c>
      <c r="G46" s="80">
        <f t="shared" si="1"/>
        <v>100.72394565786635</v>
      </c>
    </row>
    <row r="47" spans="1:7" ht="31.5">
      <c r="A47" s="83">
        <v>41010600</v>
      </c>
      <c r="B47" s="91" t="s">
        <v>199</v>
      </c>
      <c r="C47" s="82">
        <v>2499163</v>
      </c>
      <c r="D47" s="82">
        <v>1752894</v>
      </c>
      <c r="E47" s="82">
        <v>1765584</v>
      </c>
      <c r="F47" s="80">
        <f t="shared" si="0"/>
        <v>70.64701261982512</v>
      </c>
      <c r="G47" s="80">
        <f t="shared" si="1"/>
        <v>100.72394565786635</v>
      </c>
    </row>
    <row r="48" spans="1:8" s="58" customFormat="1" ht="18.75">
      <c r="A48" s="83">
        <v>41020000</v>
      </c>
      <c r="B48" s="86" t="s">
        <v>233</v>
      </c>
      <c r="C48" s="82">
        <f>SUM(C49:C49)</f>
        <v>74521900</v>
      </c>
      <c r="D48" s="82">
        <f>D49+D50+D51</f>
        <v>59029400</v>
      </c>
      <c r="E48" s="82">
        <f>E49+E50+E51</f>
        <v>58248140</v>
      </c>
      <c r="F48" s="80">
        <f t="shared" si="0"/>
        <v>78.16244620708812</v>
      </c>
      <c r="G48" s="80">
        <f t="shared" si="1"/>
        <v>98.6764900202272</v>
      </c>
      <c r="H48" s="3"/>
    </row>
    <row r="49" spans="1:8" s="58" customFormat="1" ht="18.75">
      <c r="A49" s="83">
        <v>41020100</v>
      </c>
      <c r="B49" s="91" t="s">
        <v>200</v>
      </c>
      <c r="C49" s="82">
        <v>74521900</v>
      </c>
      <c r="D49" s="82">
        <v>55891600</v>
      </c>
      <c r="E49" s="82">
        <v>55168540</v>
      </c>
      <c r="F49" s="80">
        <f t="shared" si="0"/>
        <v>74.02996971360098</v>
      </c>
      <c r="G49" s="80">
        <f t="shared" si="1"/>
        <v>98.70631722834916</v>
      </c>
      <c r="H49" s="3"/>
    </row>
    <row r="50" spans="1:8" s="58" customFormat="1" ht="18.75">
      <c r="A50" s="83">
        <v>41020600</v>
      </c>
      <c r="B50" s="91" t="s">
        <v>238</v>
      </c>
      <c r="C50" s="82">
        <v>2430000</v>
      </c>
      <c r="D50" s="82">
        <v>2430000</v>
      </c>
      <c r="E50" s="82">
        <v>2371800</v>
      </c>
      <c r="F50" s="80">
        <f t="shared" si="0"/>
        <v>97.60493827160494</v>
      </c>
      <c r="G50" s="80">
        <f t="shared" si="1"/>
        <v>97.60493827160494</v>
      </c>
      <c r="H50" s="3"/>
    </row>
    <row r="51" spans="1:8" s="58" customFormat="1" ht="31.5">
      <c r="A51" s="83">
        <v>41021200</v>
      </c>
      <c r="B51" s="91" t="s">
        <v>239</v>
      </c>
      <c r="C51" s="82">
        <v>1238500</v>
      </c>
      <c r="D51" s="82">
        <v>707800</v>
      </c>
      <c r="E51" s="82">
        <v>707800</v>
      </c>
      <c r="F51" s="80">
        <f t="shared" si="0"/>
        <v>57.1497779572063</v>
      </c>
      <c r="G51" s="80">
        <f t="shared" si="1"/>
        <v>100</v>
      </c>
      <c r="H51" s="3"/>
    </row>
    <row r="52" spans="1:8" s="99" customFormat="1" ht="19.5">
      <c r="A52" s="83">
        <v>41030000</v>
      </c>
      <c r="B52" s="86" t="s">
        <v>234</v>
      </c>
      <c r="C52" s="82">
        <f>SUM(C53:C60)</f>
        <v>56167200</v>
      </c>
      <c r="D52" s="82">
        <f>SUM(D53:D60)</f>
        <v>46843669</v>
      </c>
      <c r="E52" s="82">
        <f>SUM(E53:E60)</f>
        <v>46529116</v>
      </c>
      <c r="F52" s="80">
        <f t="shared" si="0"/>
        <v>82.84036946830179</v>
      </c>
      <c r="G52" s="80">
        <f t="shared" si="1"/>
        <v>99.3285047761737</v>
      </c>
      <c r="H52" s="98"/>
    </row>
    <row r="53" spans="1:7" ht="31.5">
      <c r="A53" s="83">
        <v>41030600</v>
      </c>
      <c r="B53" s="91" t="s">
        <v>222</v>
      </c>
      <c r="C53" s="82">
        <v>33970900</v>
      </c>
      <c r="D53" s="82">
        <v>26125416</v>
      </c>
      <c r="E53" s="82">
        <v>26286487</v>
      </c>
      <c r="F53" s="80">
        <f t="shared" si="0"/>
        <v>77.37942474294175</v>
      </c>
      <c r="G53" s="80">
        <f t="shared" si="1"/>
        <v>100.61652989563879</v>
      </c>
    </row>
    <row r="54" spans="1:7" ht="47.25">
      <c r="A54" s="83">
        <v>41030800</v>
      </c>
      <c r="B54" s="91" t="s">
        <v>223</v>
      </c>
      <c r="C54" s="82">
        <v>9589900</v>
      </c>
      <c r="D54" s="82">
        <v>8424189</v>
      </c>
      <c r="E54" s="82">
        <v>8198516</v>
      </c>
      <c r="F54" s="80">
        <f t="shared" si="0"/>
        <v>85.49115214965745</v>
      </c>
      <c r="G54" s="80">
        <f t="shared" si="1"/>
        <v>97.32113085307084</v>
      </c>
    </row>
    <row r="55" spans="1:7" ht="133.5" customHeight="1">
      <c r="A55" s="83">
        <v>41030900</v>
      </c>
      <c r="B55" s="100" t="s">
        <v>224</v>
      </c>
      <c r="C55" s="82">
        <v>1273100</v>
      </c>
      <c r="D55" s="82">
        <v>951200</v>
      </c>
      <c r="E55" s="82">
        <v>760162</v>
      </c>
      <c r="F55" s="80">
        <f t="shared" si="0"/>
        <v>59.70952792396512</v>
      </c>
      <c r="G55" s="80">
        <f t="shared" si="1"/>
        <v>79.91610597140453</v>
      </c>
    </row>
    <row r="56" spans="1:7" ht="31.5">
      <c r="A56" s="83">
        <v>41031000</v>
      </c>
      <c r="B56" s="91" t="s">
        <v>225</v>
      </c>
      <c r="C56" s="101">
        <v>1644800</v>
      </c>
      <c r="D56" s="101">
        <v>1509000</v>
      </c>
      <c r="E56" s="101">
        <v>1509000</v>
      </c>
      <c r="F56" s="80">
        <f t="shared" si="0"/>
        <v>91.74367704280155</v>
      </c>
      <c r="G56" s="80">
        <f t="shared" si="1"/>
        <v>100</v>
      </c>
    </row>
    <row r="57" spans="1:7" ht="31.5">
      <c r="A57" s="102">
        <v>41034500</v>
      </c>
      <c r="B57" s="103" t="s">
        <v>225</v>
      </c>
      <c r="C57" s="73">
        <v>8158500</v>
      </c>
      <c r="D57" s="73">
        <v>8158500</v>
      </c>
      <c r="E57" s="73">
        <v>8158500</v>
      </c>
      <c r="F57" s="80"/>
      <c r="G57" s="80"/>
    </row>
    <row r="58" spans="1:7" ht="18.75">
      <c r="A58" s="83">
        <v>41035000</v>
      </c>
      <c r="B58" s="104" t="s">
        <v>174</v>
      </c>
      <c r="C58" s="82">
        <v>968100</v>
      </c>
      <c r="D58" s="82">
        <v>736576</v>
      </c>
      <c r="E58" s="82">
        <v>735396</v>
      </c>
      <c r="F58" s="80">
        <f t="shared" si="0"/>
        <v>75.9628137589092</v>
      </c>
      <c r="G58" s="80">
        <f t="shared" si="1"/>
        <v>99.83979928751413</v>
      </c>
    </row>
    <row r="59" spans="1:7" ht="69.75" customHeight="1">
      <c r="A59" s="83">
        <v>41035800</v>
      </c>
      <c r="B59" s="91" t="s">
        <v>201</v>
      </c>
      <c r="C59" s="82">
        <v>561900</v>
      </c>
      <c r="D59" s="82">
        <v>418788</v>
      </c>
      <c r="E59" s="82">
        <v>361055</v>
      </c>
      <c r="F59" s="80">
        <f t="shared" si="0"/>
        <v>64.2560953906389</v>
      </c>
      <c r="G59" s="80">
        <f t="shared" si="1"/>
        <v>86.21426592930075</v>
      </c>
    </row>
    <row r="60" spans="1:7" ht="36.75" customHeight="1">
      <c r="A60" s="83">
        <v>41036300</v>
      </c>
      <c r="B60" s="113" t="s">
        <v>240</v>
      </c>
      <c r="C60" s="82"/>
      <c r="D60" s="82">
        <v>520000</v>
      </c>
      <c r="E60" s="82">
        <v>520000</v>
      </c>
      <c r="F60" s="80"/>
      <c r="G60" s="80">
        <f t="shared" si="1"/>
        <v>100</v>
      </c>
    </row>
    <row r="61" spans="1:16" s="107" customFormat="1" ht="26.25" customHeight="1" thickBot="1">
      <c r="A61" s="77"/>
      <c r="B61" s="88" t="s">
        <v>175</v>
      </c>
      <c r="C61" s="89">
        <f>SUM(C44,C43)</f>
        <v>152109899</v>
      </c>
      <c r="D61" s="89">
        <f>SUM(D44,D43)</f>
        <v>121220712</v>
      </c>
      <c r="E61" s="89">
        <f>SUM(E44,E43)</f>
        <v>121201506</v>
      </c>
      <c r="F61" s="80">
        <f t="shared" si="0"/>
        <v>79.68022252121804</v>
      </c>
      <c r="G61" s="80">
        <f t="shared" si="1"/>
        <v>99.9841561729154</v>
      </c>
      <c r="H61" s="105"/>
      <c r="I61" s="106"/>
      <c r="J61" s="106"/>
      <c r="K61" s="106"/>
      <c r="L61" s="106"/>
      <c r="M61" s="106"/>
      <c r="N61" s="106"/>
      <c r="P61" s="106"/>
    </row>
    <row r="62" spans="1:10" s="76" customFormat="1" ht="20.25">
      <c r="A62" s="137" t="s">
        <v>1</v>
      </c>
      <c r="B62" s="138"/>
      <c r="C62" s="138"/>
      <c r="D62" s="138"/>
      <c r="E62" s="138"/>
      <c r="F62" s="138"/>
      <c r="G62" s="139"/>
      <c r="H62" s="75"/>
      <c r="J62" s="121"/>
    </row>
    <row r="63" spans="1:13" s="58" customFormat="1" ht="18.75">
      <c r="A63" s="108">
        <v>20000000</v>
      </c>
      <c r="B63" s="88" t="s">
        <v>168</v>
      </c>
      <c r="C63" s="97">
        <f>SUM(C64)</f>
        <v>2528800</v>
      </c>
      <c r="D63" s="97">
        <f>SUM(D64)</f>
        <v>2528800</v>
      </c>
      <c r="E63" s="97">
        <f>SUM(E64)</f>
        <v>2932207</v>
      </c>
      <c r="F63" s="80">
        <f t="shared" si="0"/>
        <v>115.95250711800063</v>
      </c>
      <c r="G63" s="80">
        <f t="shared" si="1"/>
        <v>115.95250711800063</v>
      </c>
      <c r="H63" s="109"/>
      <c r="I63" s="110"/>
      <c r="J63" s="110"/>
      <c r="K63" s="110"/>
      <c r="L63" s="110"/>
      <c r="M63" s="110"/>
    </row>
    <row r="64" spans="1:8" s="58" customFormat="1" ht="18.75">
      <c r="A64" s="108">
        <v>25000000</v>
      </c>
      <c r="B64" s="88" t="s">
        <v>176</v>
      </c>
      <c r="C64" s="97">
        <f>SUM(C65:C66)</f>
        <v>2528800</v>
      </c>
      <c r="D64" s="97">
        <f>SUM(D65:D66)</f>
        <v>2528800</v>
      </c>
      <c r="E64" s="97">
        <f>SUM(E65:E66)</f>
        <v>2932207</v>
      </c>
      <c r="F64" s="80">
        <f t="shared" si="0"/>
        <v>115.95250711800063</v>
      </c>
      <c r="G64" s="80">
        <f t="shared" si="1"/>
        <v>115.95250711800063</v>
      </c>
      <c r="H64" s="3"/>
    </row>
    <row r="65" spans="1:7" ht="18.75">
      <c r="A65" s="111">
        <v>25010000</v>
      </c>
      <c r="B65" s="112" t="s">
        <v>202</v>
      </c>
      <c r="C65" s="82">
        <v>1808900</v>
      </c>
      <c r="D65" s="82">
        <v>1808900</v>
      </c>
      <c r="E65" s="82">
        <v>1134708</v>
      </c>
      <c r="F65" s="80">
        <f t="shared" si="0"/>
        <v>62.72917242523081</v>
      </c>
      <c r="G65" s="80">
        <f t="shared" si="1"/>
        <v>62.72917242523081</v>
      </c>
    </row>
    <row r="66" spans="1:7" ht="18.75">
      <c r="A66" s="111">
        <v>25020000</v>
      </c>
      <c r="B66" s="112" t="s">
        <v>235</v>
      </c>
      <c r="C66" s="82">
        <v>719900</v>
      </c>
      <c r="D66" s="82">
        <v>719900</v>
      </c>
      <c r="E66" s="82">
        <v>1797499</v>
      </c>
      <c r="F66" s="122" t="s">
        <v>218</v>
      </c>
      <c r="G66" s="122" t="s">
        <v>218</v>
      </c>
    </row>
    <row r="67" spans="1:8" s="58" customFormat="1" ht="18.75">
      <c r="A67" s="77">
        <v>40000000</v>
      </c>
      <c r="B67" s="88" t="s">
        <v>173</v>
      </c>
      <c r="C67" s="89">
        <f>C68</f>
        <v>1136100</v>
      </c>
      <c r="D67" s="89">
        <f>D68</f>
        <v>5037645</v>
      </c>
      <c r="E67" s="89">
        <f>E68</f>
        <v>3966300</v>
      </c>
      <c r="F67" s="122" t="s">
        <v>218</v>
      </c>
      <c r="G67" s="80">
        <f t="shared" si="1"/>
        <v>78.73321760465456</v>
      </c>
      <c r="H67" s="3"/>
    </row>
    <row r="68" spans="1:8" s="99" customFormat="1" ht="19.5">
      <c r="A68" s="83">
        <v>41030000</v>
      </c>
      <c r="B68" s="86" t="s">
        <v>234</v>
      </c>
      <c r="C68" s="82">
        <f>SUM(C69:C70)</f>
        <v>1136100</v>
      </c>
      <c r="D68" s="82">
        <f>SUM(D69:D70)</f>
        <v>5037645</v>
      </c>
      <c r="E68" s="82">
        <f>SUM(E69:E70)</f>
        <v>3966300</v>
      </c>
      <c r="F68" s="122" t="s">
        <v>218</v>
      </c>
      <c r="G68" s="80">
        <f t="shared" si="1"/>
        <v>78.73321760465456</v>
      </c>
      <c r="H68" s="98"/>
    </row>
    <row r="69" spans="1:7" ht="18.75">
      <c r="A69" s="83">
        <v>41035000</v>
      </c>
      <c r="B69" s="104" t="s">
        <v>174</v>
      </c>
      <c r="C69" s="82">
        <v>0</v>
      </c>
      <c r="D69" s="82">
        <v>3447245</v>
      </c>
      <c r="E69" s="82">
        <v>3149000</v>
      </c>
      <c r="F69" s="80">
        <f t="shared" si="0"/>
      </c>
      <c r="G69" s="80">
        <f t="shared" si="1"/>
        <v>91.34830857684905</v>
      </c>
    </row>
    <row r="70" spans="1:7" ht="31.5">
      <c r="A70" s="83">
        <v>41034400</v>
      </c>
      <c r="B70" s="113" t="s">
        <v>226</v>
      </c>
      <c r="C70" s="82">
        <v>1136100</v>
      </c>
      <c r="D70" s="82">
        <v>1590400</v>
      </c>
      <c r="E70" s="82">
        <v>817300</v>
      </c>
      <c r="F70" s="80">
        <f t="shared" si="0"/>
        <v>71.93908986884956</v>
      </c>
      <c r="G70" s="80">
        <f t="shared" si="1"/>
        <v>51.3895875251509</v>
      </c>
    </row>
    <row r="71" spans="1:8" s="58" customFormat="1" ht="18.75">
      <c r="A71" s="74"/>
      <c r="B71" s="96" t="s">
        <v>177</v>
      </c>
      <c r="C71" s="97">
        <f>C63+C67</f>
        <v>3664900</v>
      </c>
      <c r="D71" s="97">
        <f>D63+D67</f>
        <v>7566445</v>
      </c>
      <c r="E71" s="97">
        <f>E63+E67</f>
        <v>6898507</v>
      </c>
      <c r="F71" s="80">
        <f t="shared" si="0"/>
        <v>188.23179350050478</v>
      </c>
      <c r="G71" s="80">
        <f t="shared" si="1"/>
        <v>91.17236694378931</v>
      </c>
      <c r="H71" s="3"/>
    </row>
    <row r="72" spans="1:8" s="58" customFormat="1" ht="18.75">
      <c r="A72" s="74"/>
      <c r="B72" s="95" t="s">
        <v>178</v>
      </c>
      <c r="C72" s="97">
        <f>SUM(C71,C61)</f>
        <v>155774799</v>
      </c>
      <c r="D72" s="97">
        <f>SUM(D71,D61)</f>
        <v>128787157</v>
      </c>
      <c r="E72" s="97">
        <f>SUM(E71,E61)</f>
        <v>128100013</v>
      </c>
      <c r="F72" s="80">
        <f>IF(C72=0,"",E72/C72*100)</f>
        <v>82.23410578754783</v>
      </c>
      <c r="G72" s="80">
        <f>IF(D72=0,"",E72/D72*100)</f>
        <v>99.46644990385182</v>
      </c>
      <c r="H72" s="3"/>
    </row>
    <row r="73" spans="1:2" ht="18.75">
      <c r="A73" s="64"/>
      <c r="B73" s="114"/>
    </row>
    <row r="74" spans="1:2" ht="18.75">
      <c r="A74" s="64"/>
      <c r="B74" s="114"/>
    </row>
    <row r="75" spans="1:2" ht="18.75">
      <c r="A75" s="64"/>
      <c r="B75" s="114"/>
    </row>
    <row r="76" ht="18.75">
      <c r="A76" s="64"/>
    </row>
    <row r="77" ht="18.75">
      <c r="A77" s="64"/>
    </row>
    <row r="78" ht="18.75">
      <c r="A78" s="64"/>
    </row>
    <row r="79" ht="18.75">
      <c r="A79" s="64"/>
    </row>
    <row r="80" ht="18.75">
      <c r="A80" s="64"/>
    </row>
    <row r="81" ht="18.75">
      <c r="A81" s="64"/>
    </row>
    <row r="82" ht="18.75">
      <c r="A82" s="64"/>
    </row>
    <row r="83" ht="18.75">
      <c r="A83" s="64"/>
    </row>
    <row r="84" ht="18.75">
      <c r="A84" s="64"/>
    </row>
    <row r="85" ht="18.75">
      <c r="A85" s="64"/>
    </row>
    <row r="86" ht="18.75">
      <c r="A86" s="64"/>
    </row>
    <row r="87" ht="18.75">
      <c r="A87" s="64"/>
    </row>
    <row r="88" ht="18.75">
      <c r="A88" s="64"/>
    </row>
    <row r="89" ht="18.75">
      <c r="A89" s="64"/>
    </row>
    <row r="90" ht="18.75">
      <c r="A90" s="64"/>
    </row>
    <row r="91" ht="18.75">
      <c r="A91" s="64"/>
    </row>
    <row r="92" ht="18.75">
      <c r="A92" s="64"/>
    </row>
    <row r="93" ht="18.75">
      <c r="A93" s="64"/>
    </row>
    <row r="94" ht="18.75">
      <c r="A94" s="64"/>
    </row>
    <row r="95" ht="18.75">
      <c r="A95" s="64"/>
    </row>
    <row r="96" ht="18.75">
      <c r="A96" s="64"/>
    </row>
    <row r="97" ht="18.75">
      <c r="A97" s="64"/>
    </row>
    <row r="98" ht="18.75">
      <c r="A98" s="64"/>
    </row>
    <row r="99" ht="18.75">
      <c r="A99" s="64"/>
    </row>
    <row r="100" ht="18.75">
      <c r="A100" s="64"/>
    </row>
    <row r="101" ht="18.75">
      <c r="A101" s="64"/>
    </row>
    <row r="102" ht="18.75">
      <c r="A102" s="64"/>
    </row>
    <row r="103" ht="18.75">
      <c r="A103" s="64"/>
    </row>
    <row r="104" ht="18.75">
      <c r="A104" s="64"/>
    </row>
    <row r="105" ht="18.75">
      <c r="A105" s="64"/>
    </row>
    <row r="106" ht="18.75">
      <c r="A106" s="64"/>
    </row>
    <row r="107" ht="18.75">
      <c r="A107" s="64"/>
    </row>
    <row r="108" ht="18.75">
      <c r="A108" s="64"/>
    </row>
    <row r="109" ht="18.75">
      <c r="A109" s="64"/>
    </row>
    <row r="110" ht="18.75">
      <c r="A110" s="64"/>
    </row>
    <row r="111" ht="18.75">
      <c r="A111" s="64"/>
    </row>
    <row r="112" ht="18.75">
      <c r="A112" s="64"/>
    </row>
    <row r="113" ht="18.75">
      <c r="A113" s="64"/>
    </row>
    <row r="114" ht="18.75">
      <c r="A114" s="64"/>
    </row>
    <row r="115" ht="18.75">
      <c r="A115" s="64"/>
    </row>
    <row r="116" ht="18.75">
      <c r="A116" s="64"/>
    </row>
    <row r="117" ht="18.75">
      <c r="A117" s="64"/>
    </row>
    <row r="118" ht="18.75">
      <c r="A118" s="64"/>
    </row>
    <row r="119" ht="18.75">
      <c r="A119" s="64"/>
    </row>
    <row r="120" ht="18.75">
      <c r="A120" s="64"/>
    </row>
    <row r="121" ht="18.75">
      <c r="A121" s="64"/>
    </row>
    <row r="122" ht="18.75">
      <c r="A122" s="64"/>
    </row>
    <row r="123" ht="18.75">
      <c r="A123" s="64"/>
    </row>
    <row r="124" ht="18.75">
      <c r="A124" s="64"/>
    </row>
    <row r="125" ht="18.75">
      <c r="A125" s="64"/>
    </row>
    <row r="126" ht="18.75">
      <c r="A126" s="64"/>
    </row>
    <row r="127" ht="18.75">
      <c r="A127" s="64"/>
    </row>
    <row r="128" ht="18.75">
      <c r="A128" s="64"/>
    </row>
    <row r="129" ht="18.75">
      <c r="A129" s="64"/>
    </row>
    <row r="130" ht="18.75">
      <c r="A130" s="64"/>
    </row>
    <row r="131" ht="18.75">
      <c r="A131" s="64"/>
    </row>
  </sheetData>
  <sheetProtection/>
  <mergeCells count="6">
    <mergeCell ref="B8:D8"/>
    <mergeCell ref="B9:D9"/>
    <mergeCell ref="B10:D10"/>
    <mergeCell ref="A62:G62"/>
    <mergeCell ref="A15:G15"/>
    <mergeCell ref="A14:G14"/>
  </mergeCells>
  <printOptions/>
  <pageMargins left="0.7874015748031497" right="0.3937007874015748" top="0.3937007874015748" bottom="0.3937007874015748" header="0" footer="0"/>
  <pageSetup fitToHeight="100" horizontalDpi="600" verticalDpi="600" orientation="landscape" paperSize="9" scale="55" r:id="rId1"/>
  <headerFooter alignWithMargins="0">
    <oddFooter>&amp;R&amp;P</oddFooter>
  </headerFooter>
  <rowBreaks count="1" manualBreakCount="1">
    <brk id="38" max="6" man="1"/>
  </rowBreaks>
</worksheet>
</file>

<file path=xl/worksheets/sheet2.xml><?xml version="1.0" encoding="utf-8"?>
<worksheet xmlns="http://schemas.openxmlformats.org/spreadsheetml/2006/main" xmlns:r="http://schemas.openxmlformats.org/officeDocument/2006/relationships">
  <dimension ref="A1:IO137"/>
  <sheetViews>
    <sheetView view="pageBreakPreview" zoomScale="50" zoomScaleNormal="50" zoomScaleSheetLayoutView="50" zoomScalePageLayoutView="0" workbookViewId="0" topLeftCell="A1">
      <selection activeCell="B29" sqref="B29"/>
    </sheetView>
  </sheetViews>
  <sheetFormatPr defaultColWidth="9.00390625" defaultRowHeight="12.75"/>
  <cols>
    <col min="1" max="1" width="13.625" style="2" customWidth="1"/>
    <col min="2" max="2" width="113.125" style="4" customWidth="1"/>
    <col min="3" max="7" width="26.625" style="1" customWidth="1"/>
    <col min="8" max="8" width="5.25390625" style="45" customWidth="1"/>
    <col min="9" max="9" width="13.25390625" style="39" bestFit="1" customWidth="1"/>
    <col min="10" max="10" width="15.375" style="39" customWidth="1"/>
    <col min="11" max="249" width="9.125" style="39" customWidth="1"/>
    <col min="250" max="16384" width="9.125" style="1" customWidth="1"/>
  </cols>
  <sheetData>
    <row r="1" spans="1:249" s="5" customFormat="1" ht="18.75">
      <c r="A1" s="57">
        <v>1</v>
      </c>
      <c r="B1" s="56">
        <v>2</v>
      </c>
      <c r="C1" s="57">
        <v>3</v>
      </c>
      <c r="D1" s="56">
        <v>4</v>
      </c>
      <c r="E1" s="57">
        <v>5</v>
      </c>
      <c r="F1" s="57">
        <v>6</v>
      </c>
      <c r="G1" s="57">
        <v>7</v>
      </c>
      <c r="H1" s="45"/>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row>
    <row r="2" spans="1:249" s="125" customFormat="1" ht="21.75" customHeight="1">
      <c r="A2" s="143" t="s">
        <v>2</v>
      </c>
      <c r="B2" s="144"/>
      <c r="C2" s="144"/>
      <c r="D2" s="144"/>
      <c r="E2" s="144"/>
      <c r="F2" s="144"/>
      <c r="G2" s="145"/>
      <c r="H2" s="123"/>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row>
    <row r="3" spans="1:249" s="127" customFormat="1" ht="22.5" customHeight="1">
      <c r="A3" s="146" t="s">
        <v>0</v>
      </c>
      <c r="B3" s="147"/>
      <c r="C3" s="147"/>
      <c r="D3" s="147"/>
      <c r="E3" s="147"/>
      <c r="F3" s="147"/>
      <c r="G3" s="148"/>
      <c r="H3" s="123"/>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row>
    <row r="4" spans="1:249" s="6" customFormat="1" ht="22.5" customHeight="1">
      <c r="A4" s="7" t="s">
        <v>3</v>
      </c>
      <c r="B4" s="8" t="s">
        <v>4</v>
      </c>
      <c r="C4" s="118">
        <v>1111320</v>
      </c>
      <c r="D4" s="119">
        <v>1034600</v>
      </c>
      <c r="E4" s="119">
        <v>791229.56</v>
      </c>
      <c r="F4" s="120">
        <f>SUM(E4/C4*100)</f>
        <v>71.1972753122413</v>
      </c>
      <c r="G4" s="120">
        <f>SUM(E4/D4*100)</f>
        <v>76.4768567562343</v>
      </c>
      <c r="H4" s="45"/>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row>
    <row r="5" spans="1:249" s="6" customFormat="1" ht="18.75">
      <c r="A5" s="11" t="s">
        <v>5</v>
      </c>
      <c r="B5" s="12" t="s">
        <v>6</v>
      </c>
      <c r="C5" s="13">
        <f>SUM(C6:C12)</f>
        <v>51203402</v>
      </c>
      <c r="D5" s="13">
        <f>SUM(D6:D12)</f>
        <v>48638770</v>
      </c>
      <c r="E5" s="13">
        <f>SUM(E6:E12)</f>
        <v>45333997.63</v>
      </c>
      <c r="F5" s="10">
        <f aca="true" t="shared" si="0" ref="F5:F57">SUM(E5/C5*100)</f>
        <v>88.53708124706246</v>
      </c>
      <c r="G5" s="10">
        <f aca="true" t="shared" si="1" ref="G5:G68">SUM(E5/D5*100)</f>
        <v>93.20547709162877</v>
      </c>
      <c r="H5" s="45"/>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row>
    <row r="6" spans="1:249" s="6" customFormat="1" ht="18.75">
      <c r="A6" s="14" t="s">
        <v>7</v>
      </c>
      <c r="B6" s="15" t="s">
        <v>8</v>
      </c>
      <c r="C6" s="117">
        <v>48881186</v>
      </c>
      <c r="D6" s="16">
        <v>46764681</v>
      </c>
      <c r="E6" s="16">
        <v>43608351.01</v>
      </c>
      <c r="F6" s="27">
        <f t="shared" si="0"/>
        <v>89.2129561054431</v>
      </c>
      <c r="G6" s="27">
        <f t="shared" si="1"/>
        <v>93.25061152453921</v>
      </c>
      <c r="H6" s="45"/>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row>
    <row r="7" spans="1:249" s="6" customFormat="1" ht="18.75">
      <c r="A7" s="14" t="s">
        <v>9</v>
      </c>
      <c r="B7" s="15" t="s">
        <v>10</v>
      </c>
      <c r="C7" s="117">
        <v>561900</v>
      </c>
      <c r="D7" s="16">
        <v>396235</v>
      </c>
      <c r="E7" s="16">
        <v>361054.89</v>
      </c>
      <c r="F7" s="27">
        <f aca="true" t="shared" si="2" ref="F7:F12">SUM(E7/C7*100)</f>
        <v>64.25607581420182</v>
      </c>
      <c r="G7" s="27">
        <f aca="true" t="shared" si="3" ref="G7:G12">SUM(E7/D7*100)</f>
        <v>91.12140270294145</v>
      </c>
      <c r="H7" s="45"/>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row>
    <row r="8" spans="1:249" s="6" customFormat="1" ht="18.75" customHeight="1">
      <c r="A8" s="14" t="s">
        <v>11</v>
      </c>
      <c r="B8" s="15" t="s">
        <v>12</v>
      </c>
      <c r="C8" s="117">
        <v>580600</v>
      </c>
      <c r="D8" s="16">
        <v>372657</v>
      </c>
      <c r="E8" s="16">
        <v>341467.82</v>
      </c>
      <c r="F8" s="27">
        <f t="shared" si="2"/>
        <v>58.812921116086805</v>
      </c>
      <c r="G8" s="27">
        <f t="shared" si="3"/>
        <v>91.63059328014769</v>
      </c>
      <c r="H8" s="45"/>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row>
    <row r="9" spans="1:249" s="6" customFormat="1" ht="18.75">
      <c r="A9" s="14" t="s">
        <v>13</v>
      </c>
      <c r="B9" s="15" t="s">
        <v>14</v>
      </c>
      <c r="C9" s="117">
        <v>561731</v>
      </c>
      <c r="D9" s="16">
        <v>530135</v>
      </c>
      <c r="E9" s="16">
        <v>492504.56</v>
      </c>
      <c r="F9" s="27">
        <f t="shared" si="2"/>
        <v>87.67622936957369</v>
      </c>
      <c r="G9" s="27">
        <f t="shared" si="3"/>
        <v>92.90172503230309</v>
      </c>
      <c r="H9" s="45"/>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row>
    <row r="10" spans="1:249" s="6" customFormat="1" ht="18.75">
      <c r="A10" s="14" t="s">
        <v>15</v>
      </c>
      <c r="B10" s="15" t="s">
        <v>16</v>
      </c>
      <c r="C10" s="117">
        <v>388885</v>
      </c>
      <c r="D10" s="16">
        <v>392058</v>
      </c>
      <c r="E10" s="16">
        <v>362642.79</v>
      </c>
      <c r="F10" s="27">
        <f t="shared" si="2"/>
        <v>93.25193566221375</v>
      </c>
      <c r="G10" s="27">
        <f t="shared" si="3"/>
        <v>92.49723000168342</v>
      </c>
      <c r="H10" s="45"/>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row>
    <row r="11" spans="1:249" s="6" customFormat="1" ht="18.75">
      <c r="A11" s="14" t="s">
        <v>17</v>
      </c>
      <c r="B11" s="15" t="s">
        <v>18</v>
      </c>
      <c r="C11" s="117">
        <v>211000</v>
      </c>
      <c r="D11" s="16">
        <v>170554</v>
      </c>
      <c r="E11" s="16">
        <v>155526.56</v>
      </c>
      <c r="F11" s="27">
        <f t="shared" si="2"/>
        <v>73.70927014218009</v>
      </c>
      <c r="G11" s="27">
        <f t="shared" si="3"/>
        <v>91.18904276651382</v>
      </c>
      <c r="H11" s="45"/>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row>
    <row r="12" spans="1:249" s="6" customFormat="1" ht="37.5">
      <c r="A12" s="14" t="s">
        <v>19</v>
      </c>
      <c r="B12" s="15" t="s">
        <v>20</v>
      </c>
      <c r="C12" s="117">
        <v>18100</v>
      </c>
      <c r="D12" s="16">
        <v>12450</v>
      </c>
      <c r="E12" s="16">
        <v>12450</v>
      </c>
      <c r="F12" s="27">
        <f t="shared" si="2"/>
        <v>68.78453038674033</v>
      </c>
      <c r="G12" s="27">
        <f t="shared" si="3"/>
        <v>100</v>
      </c>
      <c r="H12" s="45"/>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row>
    <row r="13" spans="1:249" s="6" customFormat="1" ht="22.5" customHeight="1">
      <c r="A13" s="11" t="s">
        <v>21</v>
      </c>
      <c r="B13" s="12" t="s">
        <v>22</v>
      </c>
      <c r="C13" s="13">
        <f>SUM(C14:C19)</f>
        <v>29599300</v>
      </c>
      <c r="D13" s="13">
        <f>SUM(D14:D19)</f>
        <v>27644830</v>
      </c>
      <c r="E13" s="13">
        <f>SUM(E14:E19)</f>
        <v>25723756.02</v>
      </c>
      <c r="F13" s="10">
        <f t="shared" si="0"/>
        <v>86.90663637315748</v>
      </c>
      <c r="G13" s="10">
        <f t="shared" si="1"/>
        <v>93.05087432261294</v>
      </c>
      <c r="H13" s="45"/>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row>
    <row r="14" spans="1:249" s="6" customFormat="1" ht="21" customHeight="1">
      <c r="A14" s="14" t="s">
        <v>23</v>
      </c>
      <c r="B14" s="15" t="s">
        <v>24</v>
      </c>
      <c r="C14" s="117">
        <v>22895300</v>
      </c>
      <c r="D14" s="16">
        <v>21794113</v>
      </c>
      <c r="E14" s="16">
        <v>20247717.37</v>
      </c>
      <c r="F14" s="27">
        <f t="shared" si="0"/>
        <v>88.4361304285159</v>
      </c>
      <c r="G14" s="27">
        <f t="shared" si="1"/>
        <v>92.90452596074913</v>
      </c>
      <c r="H14" s="45"/>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row>
    <row r="15" spans="1:249" s="6" customFormat="1" ht="21" customHeight="1">
      <c r="A15" s="14" t="s">
        <v>180</v>
      </c>
      <c r="B15" s="15" t="s">
        <v>182</v>
      </c>
      <c r="C15" s="117">
        <v>2679400</v>
      </c>
      <c r="D15" s="16">
        <v>2404887</v>
      </c>
      <c r="E15" s="16">
        <v>2246032.32</v>
      </c>
      <c r="F15" s="27">
        <f t="shared" si="0"/>
        <v>83.82594312159438</v>
      </c>
      <c r="G15" s="27">
        <f t="shared" si="1"/>
        <v>93.39450543830125</v>
      </c>
      <c r="H15" s="45"/>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row>
    <row r="16" spans="1:249" s="6" customFormat="1" ht="21" customHeight="1">
      <c r="A16" s="14" t="s">
        <v>181</v>
      </c>
      <c r="B16" s="15" t="s">
        <v>183</v>
      </c>
      <c r="C16" s="117">
        <v>2886400</v>
      </c>
      <c r="D16" s="16">
        <v>2476435</v>
      </c>
      <c r="E16" s="16">
        <v>2320386.88</v>
      </c>
      <c r="F16" s="27">
        <f t="shared" si="0"/>
        <v>80.39034368070953</v>
      </c>
      <c r="G16" s="27">
        <f t="shared" si="1"/>
        <v>93.69867894776159</v>
      </c>
      <c r="H16" s="45"/>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row>
    <row r="17" spans="1:249" s="6" customFormat="1" ht="21" customHeight="1">
      <c r="A17" s="14" t="s">
        <v>25</v>
      </c>
      <c r="B17" s="15" t="s">
        <v>26</v>
      </c>
      <c r="C17" s="117">
        <v>25000</v>
      </c>
      <c r="D17" s="16">
        <v>19000</v>
      </c>
      <c r="E17" s="16">
        <v>15000</v>
      </c>
      <c r="F17" s="27">
        <f t="shared" si="0"/>
        <v>60</v>
      </c>
      <c r="G17" s="27">
        <f t="shared" si="1"/>
        <v>78.94736842105263</v>
      </c>
      <c r="H17" s="45"/>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row>
    <row r="18" spans="1:249" s="6" customFormat="1" ht="21" customHeight="1">
      <c r="A18" s="14" t="s">
        <v>184</v>
      </c>
      <c r="B18" s="15" t="s">
        <v>185</v>
      </c>
      <c r="C18" s="117">
        <v>515100</v>
      </c>
      <c r="D18" s="16">
        <v>501995</v>
      </c>
      <c r="E18" s="16">
        <v>468093.55</v>
      </c>
      <c r="F18" s="27">
        <f t="shared" si="0"/>
        <v>90.87430596000776</v>
      </c>
      <c r="G18" s="27">
        <f t="shared" si="1"/>
        <v>93.24665584318569</v>
      </c>
      <c r="H18" s="45"/>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row>
    <row r="19" spans="1:249" s="6" customFormat="1" ht="21" customHeight="1">
      <c r="A19" s="14" t="s">
        <v>27</v>
      </c>
      <c r="B19" s="15" t="s">
        <v>28</v>
      </c>
      <c r="C19" s="117">
        <v>598100</v>
      </c>
      <c r="D19" s="16">
        <v>448400</v>
      </c>
      <c r="E19" s="16">
        <v>426525.9</v>
      </c>
      <c r="F19" s="27">
        <f t="shared" si="0"/>
        <v>71.31347600735664</v>
      </c>
      <c r="G19" s="27">
        <f t="shared" si="1"/>
        <v>95.12174397859054</v>
      </c>
      <c r="H19" s="45"/>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row>
    <row r="20" spans="1:249" s="6" customFormat="1" ht="18.75" customHeight="1">
      <c r="A20" s="11" t="s">
        <v>29</v>
      </c>
      <c r="B20" s="12" t="s">
        <v>30</v>
      </c>
      <c r="C20" s="13">
        <f>SUM(C21:C57)</f>
        <v>49531500</v>
      </c>
      <c r="D20" s="13">
        <f>SUM(D21:D57)</f>
        <v>40154397.46000001</v>
      </c>
      <c r="E20" s="13">
        <f>SUM(E21:E57)</f>
        <v>39352533.95999999</v>
      </c>
      <c r="F20" s="10">
        <f t="shared" si="0"/>
        <v>79.44950982707972</v>
      </c>
      <c r="G20" s="10">
        <f t="shared" si="1"/>
        <v>98.0030493526922</v>
      </c>
      <c r="H20" s="45"/>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row>
    <row r="21" spans="1:249" s="6" customFormat="1" ht="35.25" customHeight="1">
      <c r="A21" s="14" t="s">
        <v>31</v>
      </c>
      <c r="B21" s="17" t="s">
        <v>32</v>
      </c>
      <c r="C21" s="117">
        <v>5381800.000000001</v>
      </c>
      <c r="D21" s="16">
        <v>4610187.3</v>
      </c>
      <c r="E21" s="16">
        <v>4610183.09</v>
      </c>
      <c r="F21" s="27">
        <f t="shared" si="0"/>
        <v>85.66247519417294</v>
      </c>
      <c r="G21" s="27">
        <f t="shared" si="1"/>
        <v>99.99990868049981</v>
      </c>
      <c r="H21" s="45"/>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row>
    <row r="22" spans="1:249" s="6" customFormat="1" ht="42" customHeight="1">
      <c r="A22" s="18" t="s">
        <v>33</v>
      </c>
      <c r="B22" s="19" t="s">
        <v>34</v>
      </c>
      <c r="C22" s="117">
        <v>575600</v>
      </c>
      <c r="D22" s="20">
        <v>611732.7</v>
      </c>
      <c r="E22" s="20">
        <v>611732.7</v>
      </c>
      <c r="F22" s="27">
        <f t="shared" si="0"/>
        <v>106.27739749826269</v>
      </c>
      <c r="G22" s="27">
        <f t="shared" si="1"/>
        <v>100</v>
      </c>
      <c r="H22" s="45"/>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row>
    <row r="23" spans="1:249" s="22" customFormat="1" ht="37.5">
      <c r="A23" s="14" t="s">
        <v>35</v>
      </c>
      <c r="B23" s="21" t="s">
        <v>36</v>
      </c>
      <c r="C23" s="117">
        <v>175000</v>
      </c>
      <c r="D23" s="16">
        <v>105760</v>
      </c>
      <c r="E23" s="16">
        <v>14604</v>
      </c>
      <c r="F23" s="27">
        <f t="shared" si="0"/>
        <v>8.345142857142857</v>
      </c>
      <c r="G23" s="27">
        <f t="shared" si="1"/>
        <v>13.808623298033282</v>
      </c>
      <c r="H23" s="45"/>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row>
    <row r="24" spans="1:249" s="22" customFormat="1" ht="225.75" customHeight="1">
      <c r="A24" s="14" t="s">
        <v>37</v>
      </c>
      <c r="B24" s="23" t="s">
        <v>38</v>
      </c>
      <c r="C24" s="117">
        <v>341400</v>
      </c>
      <c r="D24" s="16">
        <v>245039.3</v>
      </c>
      <c r="E24" s="16">
        <v>245039.3</v>
      </c>
      <c r="F24" s="27">
        <f t="shared" si="0"/>
        <v>71.7748388986526</v>
      </c>
      <c r="G24" s="27">
        <f t="shared" si="1"/>
        <v>100</v>
      </c>
      <c r="H24" s="45"/>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row>
    <row r="25" spans="1:249" s="6" customFormat="1" ht="57" customHeight="1">
      <c r="A25" s="24" t="s">
        <v>39</v>
      </c>
      <c r="B25" s="25" t="s">
        <v>40</v>
      </c>
      <c r="C25" s="117">
        <v>1100</v>
      </c>
      <c r="D25" s="26">
        <v>1929.64</v>
      </c>
      <c r="E25" s="26">
        <v>1929.64</v>
      </c>
      <c r="F25" s="27">
        <f t="shared" si="0"/>
        <v>175.4218181818182</v>
      </c>
      <c r="G25" s="27">
        <f t="shared" si="1"/>
        <v>100</v>
      </c>
      <c r="H25" s="45"/>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row>
    <row r="26" spans="1:249" s="6" customFormat="1" ht="57" customHeight="1">
      <c r="A26" s="14" t="s">
        <v>41</v>
      </c>
      <c r="B26" s="21" t="s">
        <v>42</v>
      </c>
      <c r="C26" s="117">
        <v>1000</v>
      </c>
      <c r="D26" s="16">
        <v>0</v>
      </c>
      <c r="E26" s="16">
        <v>0</v>
      </c>
      <c r="F26" s="27">
        <f t="shared" si="0"/>
        <v>0</v>
      </c>
      <c r="G26" s="27">
        <v>0</v>
      </c>
      <c r="H26" s="45"/>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row>
    <row r="27" spans="1:249" s="6" customFormat="1" ht="38.25" customHeight="1">
      <c r="A27" s="18" t="s">
        <v>43</v>
      </c>
      <c r="B27" s="19" t="s">
        <v>44</v>
      </c>
      <c r="C27" s="117">
        <v>833500</v>
      </c>
      <c r="D27" s="20">
        <v>597896.8</v>
      </c>
      <c r="E27" s="20">
        <v>597896.8</v>
      </c>
      <c r="F27" s="27">
        <f t="shared" si="0"/>
        <v>71.73326934613078</v>
      </c>
      <c r="G27" s="27">
        <f t="shared" si="1"/>
        <v>100</v>
      </c>
      <c r="H27" s="45"/>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row>
    <row r="28" spans="1:249" s="6" customFormat="1" ht="41.25" customHeight="1">
      <c r="A28" s="14" t="s">
        <v>45</v>
      </c>
      <c r="B28" s="21" t="s">
        <v>46</v>
      </c>
      <c r="C28" s="117">
        <v>457000</v>
      </c>
      <c r="D28" s="16">
        <v>530438.31</v>
      </c>
      <c r="E28" s="16">
        <v>530438.31</v>
      </c>
      <c r="F28" s="27">
        <f t="shared" si="0"/>
        <v>116.06965207877462</v>
      </c>
      <c r="G28" s="27">
        <f t="shared" si="1"/>
        <v>100</v>
      </c>
      <c r="H28" s="45"/>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row>
    <row r="29" spans="1:249" s="6" customFormat="1" ht="20.25" customHeight="1">
      <c r="A29" s="18" t="s">
        <v>47</v>
      </c>
      <c r="B29" s="19" t="s">
        <v>48</v>
      </c>
      <c r="C29" s="117">
        <v>21000</v>
      </c>
      <c r="D29" s="20">
        <v>17156</v>
      </c>
      <c r="E29" s="20">
        <v>6722.45</v>
      </c>
      <c r="F29" s="27">
        <f t="shared" si="0"/>
        <v>32.01166666666666</v>
      </c>
      <c r="G29" s="27">
        <f t="shared" si="1"/>
        <v>39.18425040802052</v>
      </c>
      <c r="H29" s="45"/>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row>
    <row r="30" spans="1:249" s="6" customFormat="1" ht="103.5" customHeight="1">
      <c r="A30" s="14" t="s">
        <v>49</v>
      </c>
      <c r="B30" s="23" t="s">
        <v>50</v>
      </c>
      <c r="C30" s="129">
        <v>598200</v>
      </c>
      <c r="D30" s="16">
        <v>449283.84</v>
      </c>
      <c r="E30" s="16">
        <v>449283.84</v>
      </c>
      <c r="F30" s="27">
        <f t="shared" si="0"/>
        <v>75.10595787362087</v>
      </c>
      <c r="G30" s="27">
        <f t="shared" si="1"/>
        <v>100</v>
      </c>
      <c r="H30" s="62">
        <v>3</v>
      </c>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row>
    <row r="31" spans="1:249" s="6" customFormat="1" ht="90" customHeight="1">
      <c r="A31" s="14" t="s">
        <v>51</v>
      </c>
      <c r="B31" s="23" t="s">
        <v>52</v>
      </c>
      <c r="C31" s="129">
        <v>61000</v>
      </c>
      <c r="D31" s="16">
        <v>54029.92</v>
      </c>
      <c r="E31" s="16">
        <v>54029.92</v>
      </c>
      <c r="F31" s="27">
        <f t="shared" si="0"/>
        <v>88.57363934426229</v>
      </c>
      <c r="G31" s="27">
        <f t="shared" si="1"/>
        <v>100</v>
      </c>
      <c r="H31" s="45"/>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row>
    <row r="32" spans="1:249" s="6" customFormat="1" ht="38.25" customHeight="1">
      <c r="A32" s="24" t="s">
        <v>53</v>
      </c>
      <c r="B32" s="28" t="s">
        <v>54</v>
      </c>
      <c r="C32" s="117">
        <v>318700</v>
      </c>
      <c r="D32" s="26">
        <v>239100</v>
      </c>
      <c r="E32" s="26">
        <v>238529.62</v>
      </c>
      <c r="F32" s="27">
        <f t="shared" si="0"/>
        <v>74.84456228427987</v>
      </c>
      <c r="G32" s="27">
        <f t="shared" si="1"/>
        <v>99.76144709326641</v>
      </c>
      <c r="H32" s="45"/>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row>
    <row r="33" spans="1:249" s="6" customFormat="1" ht="24.75" customHeight="1">
      <c r="A33" s="24" t="s">
        <v>55</v>
      </c>
      <c r="B33" s="28" t="s">
        <v>56</v>
      </c>
      <c r="C33" s="117">
        <v>170000</v>
      </c>
      <c r="D33" s="26">
        <v>135000</v>
      </c>
      <c r="E33" s="26">
        <v>134786.1</v>
      </c>
      <c r="F33" s="27">
        <f t="shared" si="0"/>
        <v>79.28594117647059</v>
      </c>
      <c r="G33" s="27">
        <f t="shared" si="1"/>
        <v>99.84155555555556</v>
      </c>
      <c r="H33" s="45"/>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row>
    <row r="34" spans="1:249" s="6" customFormat="1" ht="24.75" customHeight="1">
      <c r="A34" s="24" t="s">
        <v>57</v>
      </c>
      <c r="B34" s="28" t="s">
        <v>58</v>
      </c>
      <c r="C34" s="117">
        <v>325000</v>
      </c>
      <c r="D34" s="26">
        <v>204333.42</v>
      </c>
      <c r="E34" s="26">
        <v>204333.42</v>
      </c>
      <c r="F34" s="27">
        <f t="shared" si="0"/>
        <v>62.871821538461546</v>
      </c>
      <c r="G34" s="27">
        <f t="shared" si="1"/>
        <v>100</v>
      </c>
      <c r="H34" s="45"/>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row>
    <row r="35" spans="1:249" s="6" customFormat="1" ht="24.75" customHeight="1">
      <c r="A35" s="24" t="s">
        <v>59</v>
      </c>
      <c r="B35" s="28" t="s">
        <v>60</v>
      </c>
      <c r="C35" s="117">
        <v>40600</v>
      </c>
      <c r="D35" s="26">
        <v>38881.69</v>
      </c>
      <c r="E35" s="26">
        <v>38881.69</v>
      </c>
      <c r="F35" s="27">
        <f t="shared" si="0"/>
        <v>95.76770935960592</v>
      </c>
      <c r="G35" s="27">
        <f t="shared" si="1"/>
        <v>100</v>
      </c>
      <c r="H35" s="45"/>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row>
    <row r="36" spans="1:249" s="6" customFormat="1" ht="24.75" customHeight="1">
      <c r="A36" s="24" t="s">
        <v>61</v>
      </c>
      <c r="B36" s="25" t="s">
        <v>62</v>
      </c>
      <c r="C36" s="117">
        <v>355000</v>
      </c>
      <c r="D36" s="26">
        <v>274473.07</v>
      </c>
      <c r="E36" s="26">
        <v>274473.07</v>
      </c>
      <c r="F36" s="27">
        <f t="shared" si="0"/>
        <v>77.31635774647887</v>
      </c>
      <c r="G36" s="27">
        <f t="shared" si="1"/>
        <v>100</v>
      </c>
      <c r="H36" s="45"/>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row>
    <row r="37" spans="1:249" s="6" customFormat="1" ht="24.75" customHeight="1">
      <c r="A37" s="24" t="s">
        <v>63</v>
      </c>
      <c r="B37" s="25" t="s">
        <v>64</v>
      </c>
      <c r="C37" s="117">
        <v>6946000</v>
      </c>
      <c r="D37" s="26">
        <v>4924398.11</v>
      </c>
      <c r="E37" s="26">
        <v>4924398.11</v>
      </c>
      <c r="F37" s="27">
        <f t="shared" si="0"/>
        <v>70.8954522027066</v>
      </c>
      <c r="G37" s="27">
        <f t="shared" si="1"/>
        <v>100</v>
      </c>
      <c r="H37" s="45"/>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row>
    <row r="38" spans="1:249" s="6" customFormat="1" ht="24.75" customHeight="1">
      <c r="A38" s="24" t="s">
        <v>65</v>
      </c>
      <c r="B38" s="25" t="s">
        <v>66</v>
      </c>
      <c r="C38" s="117">
        <v>14396000</v>
      </c>
      <c r="D38" s="26">
        <v>10986728.21</v>
      </c>
      <c r="E38" s="26">
        <v>10986723.06</v>
      </c>
      <c r="F38" s="27">
        <f t="shared" si="0"/>
        <v>76.31788732981384</v>
      </c>
      <c r="G38" s="27">
        <f t="shared" si="1"/>
        <v>99.99995312526258</v>
      </c>
      <c r="H38" s="45"/>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c r="IO38" s="47"/>
    </row>
    <row r="39" spans="1:249" s="6" customFormat="1" ht="24.75" customHeight="1">
      <c r="A39" s="24" t="s">
        <v>67</v>
      </c>
      <c r="B39" s="25" t="s">
        <v>68</v>
      </c>
      <c r="C39" s="117">
        <v>2068900</v>
      </c>
      <c r="D39" s="26">
        <v>1635106.56</v>
      </c>
      <c r="E39" s="26">
        <v>1635106.56</v>
      </c>
      <c r="F39" s="27">
        <f t="shared" si="0"/>
        <v>79.03265310068153</v>
      </c>
      <c r="G39" s="27">
        <f t="shared" si="1"/>
        <v>100</v>
      </c>
      <c r="H39" s="45"/>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row>
    <row r="40" spans="1:249" s="6" customFormat="1" ht="24.75" customHeight="1">
      <c r="A40" s="24" t="s">
        <v>69</v>
      </c>
      <c r="B40" s="25" t="s">
        <v>70</v>
      </c>
      <c r="C40" s="117">
        <v>3075000</v>
      </c>
      <c r="D40" s="26">
        <v>2408492.1</v>
      </c>
      <c r="E40" s="26">
        <v>2408492.1</v>
      </c>
      <c r="F40" s="27">
        <f t="shared" si="0"/>
        <v>78.32494634146342</v>
      </c>
      <c r="G40" s="27">
        <f t="shared" si="1"/>
        <v>100</v>
      </c>
      <c r="H40" s="45"/>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c r="IO40" s="47"/>
    </row>
    <row r="41" spans="1:249" s="6" customFormat="1" ht="19.5" customHeight="1">
      <c r="A41" s="24" t="s">
        <v>71</v>
      </c>
      <c r="B41" s="25" t="s">
        <v>72</v>
      </c>
      <c r="C41" s="117">
        <v>547000</v>
      </c>
      <c r="D41" s="26">
        <v>447325.51</v>
      </c>
      <c r="E41" s="26">
        <v>447325.51</v>
      </c>
      <c r="F41" s="27">
        <f t="shared" si="0"/>
        <v>81.77797257769652</v>
      </c>
      <c r="G41" s="27">
        <f t="shared" si="1"/>
        <v>100</v>
      </c>
      <c r="H41" s="45"/>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row>
    <row r="42" spans="1:249" s="6" customFormat="1" ht="19.5" customHeight="1">
      <c r="A42" s="24" t="s">
        <v>73</v>
      </c>
      <c r="B42" s="25" t="s">
        <v>74</v>
      </c>
      <c r="C42" s="117">
        <v>117000</v>
      </c>
      <c r="D42" s="26">
        <v>16026.52</v>
      </c>
      <c r="E42" s="26">
        <v>16026.52</v>
      </c>
      <c r="F42" s="27">
        <f t="shared" si="0"/>
        <v>13.697880341880342</v>
      </c>
      <c r="G42" s="27">
        <f t="shared" si="1"/>
        <v>100</v>
      </c>
      <c r="H42" s="45"/>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c r="IL42" s="47"/>
      <c r="IM42" s="47"/>
      <c r="IN42" s="47"/>
      <c r="IO42" s="47"/>
    </row>
    <row r="43" spans="1:249" s="6" customFormat="1" ht="19.5" customHeight="1">
      <c r="A43" s="24" t="s">
        <v>75</v>
      </c>
      <c r="B43" s="25" t="s">
        <v>76</v>
      </c>
      <c r="C43" s="117">
        <v>1001000</v>
      </c>
      <c r="D43" s="26">
        <v>1196167.18</v>
      </c>
      <c r="E43" s="26">
        <v>1196167.18</v>
      </c>
      <c r="F43" s="27">
        <f t="shared" si="0"/>
        <v>119.49722077922078</v>
      </c>
      <c r="G43" s="27">
        <f t="shared" si="1"/>
        <v>100</v>
      </c>
      <c r="H43" s="45"/>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c r="IG43" s="47"/>
      <c r="IH43" s="47"/>
      <c r="II43" s="47"/>
      <c r="IJ43" s="47"/>
      <c r="IK43" s="47"/>
      <c r="IL43" s="47"/>
      <c r="IM43" s="47"/>
      <c r="IN43" s="47"/>
      <c r="IO43" s="47"/>
    </row>
    <row r="44" spans="1:249" s="6" customFormat="1" ht="21" customHeight="1">
      <c r="A44" s="24" t="s">
        <v>77</v>
      </c>
      <c r="B44" s="25" t="s">
        <v>78</v>
      </c>
      <c r="C44" s="117">
        <v>2110000</v>
      </c>
      <c r="D44" s="26">
        <v>2093448.36</v>
      </c>
      <c r="E44" s="26">
        <v>2091779.36</v>
      </c>
      <c r="F44" s="27">
        <f t="shared" si="0"/>
        <v>99.1364625592417</v>
      </c>
      <c r="G44" s="27">
        <f t="shared" si="1"/>
        <v>99.92027508144504</v>
      </c>
      <c r="H44" s="45"/>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c r="IL44" s="47"/>
      <c r="IM44" s="47"/>
      <c r="IN44" s="47"/>
      <c r="IO44" s="47"/>
    </row>
    <row r="45" spans="1:249" s="6" customFormat="1" ht="36.75" customHeight="1">
      <c r="A45" s="24" t="s">
        <v>79</v>
      </c>
      <c r="B45" s="25" t="s">
        <v>80</v>
      </c>
      <c r="C45" s="117">
        <v>509500</v>
      </c>
      <c r="D45" s="26">
        <v>271987.74</v>
      </c>
      <c r="E45" s="26">
        <v>271987.74</v>
      </c>
      <c r="F45" s="27">
        <f t="shared" si="0"/>
        <v>53.38326594700686</v>
      </c>
      <c r="G45" s="27">
        <f t="shared" si="1"/>
        <v>100</v>
      </c>
      <c r="H45" s="45"/>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c r="GZ45" s="47"/>
      <c r="HA45" s="47"/>
      <c r="HB45" s="47"/>
      <c r="HC45" s="47"/>
      <c r="HD45" s="47"/>
      <c r="HE45" s="47"/>
      <c r="HF45" s="47"/>
      <c r="HG45" s="47"/>
      <c r="HH45" s="47"/>
      <c r="HI45" s="47"/>
      <c r="HJ45" s="47"/>
      <c r="HK45" s="47"/>
      <c r="HL45" s="47"/>
      <c r="HM45" s="47"/>
      <c r="HN45" s="47"/>
      <c r="HO45" s="47"/>
      <c r="HP45" s="47"/>
      <c r="HQ45" s="47"/>
      <c r="HR45" s="47"/>
      <c r="HS45" s="47"/>
      <c r="HT45" s="47"/>
      <c r="HU45" s="47"/>
      <c r="HV45" s="47"/>
      <c r="HW45" s="47"/>
      <c r="HX45" s="47"/>
      <c r="HY45" s="47"/>
      <c r="HZ45" s="47"/>
      <c r="IA45" s="47"/>
      <c r="IB45" s="47"/>
      <c r="IC45" s="47"/>
      <c r="ID45" s="47"/>
      <c r="IE45" s="47"/>
      <c r="IF45" s="47"/>
      <c r="IG45" s="47"/>
      <c r="IH45" s="47"/>
      <c r="II45" s="47"/>
      <c r="IJ45" s="47"/>
      <c r="IK45" s="47"/>
      <c r="IL45" s="47"/>
      <c r="IM45" s="47"/>
      <c r="IN45" s="47"/>
      <c r="IO45" s="47"/>
    </row>
    <row r="46" spans="1:249" s="6" customFormat="1" ht="24.75" customHeight="1">
      <c r="A46" s="24" t="s">
        <v>81</v>
      </c>
      <c r="B46" s="25" t="s">
        <v>82</v>
      </c>
      <c r="C46" s="117">
        <v>30000</v>
      </c>
      <c r="D46" s="26">
        <v>27656</v>
      </c>
      <c r="E46" s="26">
        <v>26554.39</v>
      </c>
      <c r="F46" s="27">
        <f t="shared" si="0"/>
        <v>88.51463333333334</v>
      </c>
      <c r="G46" s="27">
        <f t="shared" si="1"/>
        <v>96.01674139427249</v>
      </c>
      <c r="H46" s="45"/>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c r="IB46" s="47"/>
      <c r="IC46" s="47"/>
      <c r="ID46" s="47"/>
      <c r="IE46" s="47"/>
      <c r="IF46" s="47"/>
      <c r="IG46" s="47"/>
      <c r="IH46" s="47"/>
      <c r="II46" s="47"/>
      <c r="IJ46" s="47"/>
      <c r="IK46" s="47"/>
      <c r="IL46" s="47"/>
      <c r="IM46" s="47"/>
      <c r="IN46" s="47"/>
      <c r="IO46" s="47"/>
    </row>
    <row r="47" spans="1:249" s="6" customFormat="1" ht="24.75" customHeight="1">
      <c r="A47" s="24" t="s">
        <v>83</v>
      </c>
      <c r="B47" s="25" t="s">
        <v>84</v>
      </c>
      <c r="C47" s="117">
        <v>51300</v>
      </c>
      <c r="D47" s="26">
        <v>11297</v>
      </c>
      <c r="E47" s="26">
        <v>10406.13</v>
      </c>
      <c r="F47" s="27">
        <f t="shared" si="0"/>
        <v>20.28485380116959</v>
      </c>
      <c r="G47" s="27">
        <f t="shared" si="1"/>
        <v>92.11410108878462</v>
      </c>
      <c r="H47" s="45"/>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c r="GZ47" s="47"/>
      <c r="HA47" s="47"/>
      <c r="HB47" s="47"/>
      <c r="HC47" s="47"/>
      <c r="HD47" s="47"/>
      <c r="HE47" s="47"/>
      <c r="HF47" s="47"/>
      <c r="HG47" s="47"/>
      <c r="HH47" s="47"/>
      <c r="HI47" s="47"/>
      <c r="HJ47" s="47"/>
      <c r="HK47" s="47"/>
      <c r="HL47" s="47"/>
      <c r="HM47" s="47"/>
      <c r="HN47" s="47"/>
      <c r="HO47" s="47"/>
      <c r="HP47" s="47"/>
      <c r="HQ47" s="47"/>
      <c r="HR47" s="47"/>
      <c r="HS47" s="47"/>
      <c r="HT47" s="47"/>
      <c r="HU47" s="47"/>
      <c r="HV47" s="47"/>
      <c r="HW47" s="47"/>
      <c r="HX47" s="47"/>
      <c r="HY47" s="47"/>
      <c r="HZ47" s="47"/>
      <c r="IA47" s="47"/>
      <c r="IB47" s="47"/>
      <c r="IC47" s="47"/>
      <c r="ID47" s="47"/>
      <c r="IE47" s="47"/>
      <c r="IF47" s="47"/>
      <c r="IG47" s="47"/>
      <c r="IH47" s="47"/>
      <c r="II47" s="47"/>
      <c r="IJ47" s="47"/>
      <c r="IK47" s="47"/>
      <c r="IL47" s="47"/>
      <c r="IM47" s="47"/>
      <c r="IN47" s="47"/>
      <c r="IO47" s="47"/>
    </row>
    <row r="48" spans="1:249" s="6" customFormat="1" ht="24.75" customHeight="1">
      <c r="A48" s="24" t="s">
        <v>85</v>
      </c>
      <c r="B48" s="25" t="s">
        <v>86</v>
      </c>
      <c r="C48" s="117">
        <v>20000</v>
      </c>
      <c r="D48" s="26">
        <v>20000</v>
      </c>
      <c r="E48" s="26">
        <v>6880.7</v>
      </c>
      <c r="F48" s="27">
        <f t="shared" si="0"/>
        <v>34.4035</v>
      </c>
      <c r="G48" s="27">
        <f t="shared" si="1"/>
        <v>34.4035</v>
      </c>
      <c r="H48" s="45"/>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c r="IB48" s="47"/>
      <c r="IC48" s="47"/>
      <c r="ID48" s="47"/>
      <c r="IE48" s="47"/>
      <c r="IF48" s="47"/>
      <c r="IG48" s="47"/>
      <c r="IH48" s="47"/>
      <c r="II48" s="47"/>
      <c r="IJ48" s="47"/>
      <c r="IK48" s="47"/>
      <c r="IL48" s="47"/>
      <c r="IM48" s="47"/>
      <c r="IN48" s="47"/>
      <c r="IO48" s="47"/>
    </row>
    <row r="49" spans="1:249" s="6" customFormat="1" ht="24.75" customHeight="1">
      <c r="A49" s="24" t="s">
        <v>87</v>
      </c>
      <c r="B49" s="25" t="s">
        <v>88</v>
      </c>
      <c r="C49" s="117">
        <v>80000</v>
      </c>
      <c r="D49" s="26">
        <v>832458</v>
      </c>
      <c r="E49" s="26">
        <v>322842.54</v>
      </c>
      <c r="F49" s="27">
        <f t="shared" si="0"/>
        <v>403.55317499999995</v>
      </c>
      <c r="G49" s="27">
        <f t="shared" si="1"/>
        <v>38.78184124604484</v>
      </c>
      <c r="H49" s="45"/>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row>
    <row r="50" spans="1:249" s="6" customFormat="1" ht="24.75" customHeight="1">
      <c r="A50" s="24" t="s">
        <v>89</v>
      </c>
      <c r="B50" s="25" t="s">
        <v>90</v>
      </c>
      <c r="C50" s="117">
        <v>1900</v>
      </c>
      <c r="D50" s="26">
        <v>1360</v>
      </c>
      <c r="E50" s="26">
        <v>947.5</v>
      </c>
      <c r="F50" s="27">
        <f t="shared" si="0"/>
        <v>49.868421052631575</v>
      </c>
      <c r="G50" s="27">
        <f t="shared" si="1"/>
        <v>69.66911764705883</v>
      </c>
      <c r="H50" s="45"/>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c r="IG50" s="47"/>
      <c r="IH50" s="47"/>
      <c r="II50" s="47"/>
      <c r="IJ50" s="47"/>
      <c r="IK50" s="47"/>
      <c r="IL50" s="47"/>
      <c r="IM50" s="47"/>
      <c r="IN50" s="47"/>
      <c r="IO50" s="47"/>
    </row>
    <row r="51" spans="1:249" s="6" customFormat="1" ht="26.25" customHeight="1">
      <c r="A51" s="24" t="s">
        <v>91</v>
      </c>
      <c r="B51" s="25" t="s">
        <v>92</v>
      </c>
      <c r="C51" s="117">
        <v>6000</v>
      </c>
      <c r="D51" s="26">
        <v>6000</v>
      </c>
      <c r="E51" s="26">
        <v>2035</v>
      </c>
      <c r="F51" s="27">
        <f t="shared" si="0"/>
        <v>33.916666666666664</v>
      </c>
      <c r="G51" s="27">
        <f t="shared" si="1"/>
        <v>33.916666666666664</v>
      </c>
      <c r="H51" s="45"/>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c r="HV51" s="47"/>
      <c r="HW51" s="47"/>
      <c r="HX51" s="47"/>
      <c r="HY51" s="47"/>
      <c r="HZ51" s="47"/>
      <c r="IA51" s="47"/>
      <c r="IB51" s="47"/>
      <c r="IC51" s="47"/>
      <c r="ID51" s="47"/>
      <c r="IE51" s="47"/>
      <c r="IF51" s="47"/>
      <c r="IG51" s="47"/>
      <c r="IH51" s="47"/>
      <c r="II51" s="47"/>
      <c r="IJ51" s="47"/>
      <c r="IK51" s="47"/>
      <c r="IL51" s="47"/>
      <c r="IM51" s="47"/>
      <c r="IN51" s="47"/>
      <c r="IO51" s="47"/>
    </row>
    <row r="52" spans="1:249" s="6" customFormat="1" ht="24.75" customHeight="1">
      <c r="A52" s="24" t="s">
        <v>93</v>
      </c>
      <c r="B52" s="25" t="s">
        <v>94</v>
      </c>
      <c r="C52" s="117">
        <v>1800</v>
      </c>
      <c r="D52" s="26">
        <v>200.09</v>
      </c>
      <c r="E52" s="26">
        <v>200.09</v>
      </c>
      <c r="F52" s="27">
        <f t="shared" si="0"/>
        <v>11.116111111111111</v>
      </c>
      <c r="G52" s="27">
        <f t="shared" si="1"/>
        <v>100</v>
      </c>
      <c r="H52" s="45"/>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c r="HU52" s="47"/>
      <c r="HV52" s="47"/>
      <c r="HW52" s="47"/>
      <c r="HX52" s="47"/>
      <c r="HY52" s="47"/>
      <c r="HZ52" s="47"/>
      <c r="IA52" s="47"/>
      <c r="IB52" s="47"/>
      <c r="IC52" s="47"/>
      <c r="ID52" s="47"/>
      <c r="IE52" s="47"/>
      <c r="IF52" s="47"/>
      <c r="IG52" s="47"/>
      <c r="IH52" s="47"/>
      <c r="II52" s="47"/>
      <c r="IJ52" s="47"/>
      <c r="IK52" s="47"/>
      <c r="IL52" s="47"/>
      <c r="IM52" s="47"/>
      <c r="IN52" s="47"/>
      <c r="IO52" s="47"/>
    </row>
    <row r="53" spans="1:249" s="6" customFormat="1" ht="23.25" customHeight="1">
      <c r="A53" s="24" t="s">
        <v>95</v>
      </c>
      <c r="B53" s="25" t="s">
        <v>96</v>
      </c>
      <c r="C53" s="117">
        <v>5000</v>
      </c>
      <c r="D53" s="26">
        <v>5000</v>
      </c>
      <c r="E53" s="26">
        <v>2820.18</v>
      </c>
      <c r="F53" s="27">
        <f t="shared" si="0"/>
        <v>56.4036</v>
      </c>
      <c r="G53" s="27">
        <f t="shared" si="1"/>
        <v>56.4036</v>
      </c>
      <c r="H53" s="45"/>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47"/>
      <c r="GG53" s="47"/>
      <c r="GH53" s="47"/>
      <c r="GI53" s="47"/>
      <c r="GJ53" s="47"/>
      <c r="GK53" s="47"/>
      <c r="GL53" s="47"/>
      <c r="GM53" s="47"/>
      <c r="GN53" s="47"/>
      <c r="GO53" s="47"/>
      <c r="GP53" s="47"/>
      <c r="GQ53" s="47"/>
      <c r="GR53" s="47"/>
      <c r="GS53" s="47"/>
      <c r="GT53" s="47"/>
      <c r="GU53" s="47"/>
      <c r="GV53" s="47"/>
      <c r="GW53" s="47"/>
      <c r="GX53" s="47"/>
      <c r="GY53" s="47"/>
      <c r="GZ53" s="47"/>
      <c r="HA53" s="47"/>
      <c r="HB53" s="47"/>
      <c r="HC53" s="47"/>
      <c r="HD53" s="47"/>
      <c r="HE53" s="47"/>
      <c r="HF53" s="47"/>
      <c r="HG53" s="47"/>
      <c r="HH53" s="47"/>
      <c r="HI53" s="47"/>
      <c r="HJ53" s="47"/>
      <c r="HK53" s="47"/>
      <c r="HL53" s="47"/>
      <c r="HM53" s="47"/>
      <c r="HN53" s="47"/>
      <c r="HO53" s="47"/>
      <c r="HP53" s="47"/>
      <c r="HQ53" s="47"/>
      <c r="HR53" s="47"/>
      <c r="HS53" s="47"/>
      <c r="HT53" s="47"/>
      <c r="HU53" s="47"/>
      <c r="HV53" s="47"/>
      <c r="HW53" s="47"/>
      <c r="HX53" s="47"/>
      <c r="HY53" s="47"/>
      <c r="HZ53" s="47"/>
      <c r="IA53" s="47"/>
      <c r="IB53" s="47"/>
      <c r="IC53" s="47"/>
      <c r="ID53" s="47"/>
      <c r="IE53" s="47"/>
      <c r="IF53" s="47"/>
      <c r="IG53" s="47"/>
      <c r="IH53" s="47"/>
      <c r="II53" s="47"/>
      <c r="IJ53" s="47"/>
      <c r="IK53" s="47"/>
      <c r="IL53" s="47"/>
      <c r="IM53" s="47"/>
      <c r="IN53" s="47"/>
      <c r="IO53" s="47"/>
    </row>
    <row r="54" spans="1:249" s="6" customFormat="1" ht="20.25" customHeight="1">
      <c r="A54" s="24" t="s">
        <v>97</v>
      </c>
      <c r="B54" s="25" t="s">
        <v>98</v>
      </c>
      <c r="C54" s="117">
        <v>3235000</v>
      </c>
      <c r="D54" s="26">
        <v>2522523</v>
      </c>
      <c r="E54" s="26">
        <v>2401611.18</v>
      </c>
      <c r="F54" s="27">
        <f t="shared" si="0"/>
        <v>74.23836723338486</v>
      </c>
      <c r="G54" s="27">
        <f t="shared" si="1"/>
        <v>95.2067109001583</v>
      </c>
      <c r="H54" s="45"/>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row>
    <row r="55" spans="1:249" s="6" customFormat="1" ht="52.5" customHeight="1">
      <c r="A55" s="24" t="s">
        <v>186</v>
      </c>
      <c r="B55" s="25" t="s">
        <v>187</v>
      </c>
      <c r="C55" s="117">
        <v>154200</v>
      </c>
      <c r="D55" s="26">
        <v>191200</v>
      </c>
      <c r="E55" s="26">
        <v>154200</v>
      </c>
      <c r="F55" s="27">
        <f t="shared" si="0"/>
        <v>100</v>
      </c>
      <c r="G55" s="27">
        <f t="shared" si="1"/>
        <v>80.64853556485355</v>
      </c>
      <c r="H55" s="45"/>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c r="IA55" s="47"/>
      <c r="IB55" s="47"/>
      <c r="IC55" s="47"/>
      <c r="ID55" s="47"/>
      <c r="IE55" s="47"/>
      <c r="IF55" s="47"/>
      <c r="IG55" s="47"/>
      <c r="IH55" s="47"/>
      <c r="II55" s="47"/>
      <c r="IJ55" s="47"/>
      <c r="IK55" s="47"/>
      <c r="IL55" s="47"/>
      <c r="IM55" s="47"/>
      <c r="IN55" s="47"/>
      <c r="IO55" s="47"/>
    </row>
    <row r="56" spans="1:249" s="6" customFormat="1" ht="21" customHeight="1">
      <c r="A56" s="24" t="s">
        <v>99</v>
      </c>
      <c r="B56" s="25" t="s">
        <v>100</v>
      </c>
      <c r="C56" s="117">
        <v>55000</v>
      </c>
      <c r="D56" s="26">
        <v>44006</v>
      </c>
      <c r="E56" s="26">
        <v>35391.07</v>
      </c>
      <c r="F56" s="27">
        <f t="shared" si="0"/>
        <v>64.3474</v>
      </c>
      <c r="G56" s="27">
        <f t="shared" si="1"/>
        <v>80.42328318865609</v>
      </c>
      <c r="H56" s="45"/>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c r="FK56" s="47"/>
      <c r="FL56" s="47"/>
      <c r="FM56" s="47"/>
      <c r="FN56" s="47"/>
      <c r="FO56" s="47"/>
      <c r="FP56" s="47"/>
      <c r="FQ56" s="47"/>
      <c r="FR56" s="47"/>
      <c r="FS56" s="47"/>
      <c r="FT56" s="47"/>
      <c r="FU56" s="47"/>
      <c r="FV56" s="47"/>
      <c r="FW56" s="47"/>
      <c r="FX56" s="47"/>
      <c r="FY56" s="47"/>
      <c r="FZ56" s="47"/>
      <c r="GA56" s="47"/>
      <c r="GB56" s="47"/>
      <c r="GC56" s="47"/>
      <c r="GD56" s="47"/>
      <c r="GE56" s="47"/>
      <c r="GF56" s="47"/>
      <c r="GG56" s="47"/>
      <c r="GH56" s="47"/>
      <c r="GI56" s="47"/>
      <c r="GJ56" s="47"/>
      <c r="GK56" s="47"/>
      <c r="GL56" s="47"/>
      <c r="GM56" s="47"/>
      <c r="GN56" s="47"/>
      <c r="GO56" s="47"/>
      <c r="GP56" s="47"/>
      <c r="GQ56" s="47"/>
      <c r="GR56" s="47"/>
      <c r="GS56" s="47"/>
      <c r="GT56" s="47"/>
      <c r="GU56" s="47"/>
      <c r="GV56" s="47"/>
      <c r="GW56" s="47"/>
      <c r="GX56" s="47"/>
      <c r="GY56" s="47"/>
      <c r="GZ56" s="47"/>
      <c r="HA56" s="47"/>
      <c r="HB56" s="47"/>
      <c r="HC56" s="47"/>
      <c r="HD56" s="47"/>
      <c r="HE56" s="47"/>
      <c r="HF56" s="47"/>
      <c r="HG56" s="47"/>
      <c r="HH56" s="47"/>
      <c r="HI56" s="47"/>
      <c r="HJ56" s="47"/>
      <c r="HK56" s="47"/>
      <c r="HL56" s="47"/>
      <c r="HM56" s="47"/>
      <c r="HN56" s="47"/>
      <c r="HO56" s="47"/>
      <c r="HP56" s="47"/>
      <c r="HQ56" s="47"/>
      <c r="HR56" s="47"/>
      <c r="HS56" s="47"/>
      <c r="HT56" s="47"/>
      <c r="HU56" s="47"/>
      <c r="HV56" s="47"/>
      <c r="HW56" s="47"/>
      <c r="HX56" s="47"/>
      <c r="HY56" s="47"/>
      <c r="HZ56" s="47"/>
      <c r="IA56" s="47"/>
      <c r="IB56" s="47"/>
      <c r="IC56" s="47"/>
      <c r="ID56" s="47"/>
      <c r="IE56" s="47"/>
      <c r="IF56" s="47"/>
      <c r="IG56" s="47"/>
      <c r="IH56" s="47"/>
      <c r="II56" s="47"/>
      <c r="IJ56" s="47"/>
      <c r="IK56" s="47"/>
      <c r="IL56" s="47"/>
      <c r="IM56" s="47"/>
      <c r="IN56" s="47"/>
      <c r="IO56" s="47"/>
    </row>
    <row r="57" spans="1:249" s="6" customFormat="1" ht="26.25" customHeight="1">
      <c r="A57" s="14" t="s">
        <v>101</v>
      </c>
      <c r="B57" s="21" t="s">
        <v>102</v>
      </c>
      <c r="C57" s="117">
        <v>5465000</v>
      </c>
      <c r="D57" s="16">
        <v>4397775.09</v>
      </c>
      <c r="E57" s="16">
        <v>4397775.09</v>
      </c>
      <c r="F57" s="27">
        <f t="shared" si="0"/>
        <v>80.47163934126257</v>
      </c>
      <c r="G57" s="27">
        <f t="shared" si="1"/>
        <v>100</v>
      </c>
      <c r="H57" s="45"/>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c r="HM57" s="47"/>
      <c r="HN57" s="47"/>
      <c r="HO57" s="47"/>
      <c r="HP57" s="47"/>
      <c r="HQ57" s="47"/>
      <c r="HR57" s="47"/>
      <c r="HS57" s="47"/>
      <c r="HT57" s="47"/>
      <c r="HU57" s="47"/>
      <c r="HV57" s="47"/>
      <c r="HW57" s="47"/>
      <c r="HX57" s="47"/>
      <c r="HY57" s="47"/>
      <c r="HZ57" s="47"/>
      <c r="IA57" s="47"/>
      <c r="IB57" s="47"/>
      <c r="IC57" s="47"/>
      <c r="ID57" s="47"/>
      <c r="IE57" s="47"/>
      <c r="IF57" s="47"/>
      <c r="IG57" s="47"/>
      <c r="IH57" s="47"/>
      <c r="II57" s="47"/>
      <c r="IJ57" s="47"/>
      <c r="IK57" s="47"/>
      <c r="IL57" s="47"/>
      <c r="IM57" s="47"/>
      <c r="IN57" s="47"/>
      <c r="IO57" s="47"/>
    </row>
    <row r="58" spans="1:7" ht="21" customHeight="1">
      <c r="A58" s="11" t="s">
        <v>103</v>
      </c>
      <c r="B58" s="29" t="s">
        <v>104</v>
      </c>
      <c r="C58" s="13">
        <f>C60+C59</f>
        <v>81480</v>
      </c>
      <c r="D58" s="13">
        <f>D60+D59</f>
        <v>10000</v>
      </c>
      <c r="E58" s="13">
        <f>E60+E59</f>
        <v>4980.5</v>
      </c>
      <c r="F58" s="10">
        <f>SUM(E58/C57*100)</f>
        <v>0.09113449222323879</v>
      </c>
      <c r="G58" s="10">
        <f t="shared" si="1"/>
        <v>49.805</v>
      </c>
    </row>
    <row r="59" spans="1:7" ht="21" customHeight="1">
      <c r="A59" s="14" t="s">
        <v>250</v>
      </c>
      <c r="B59" s="17" t="s">
        <v>251</v>
      </c>
      <c r="C59" s="117">
        <v>76480</v>
      </c>
      <c r="D59" s="16"/>
      <c r="E59" s="16"/>
      <c r="F59" s="27"/>
      <c r="G59" s="27"/>
    </row>
    <row r="60" spans="1:7" ht="16.5" customHeight="1">
      <c r="A60" s="14" t="s">
        <v>105</v>
      </c>
      <c r="B60" s="17" t="s">
        <v>106</v>
      </c>
      <c r="C60" s="117">
        <v>5000</v>
      </c>
      <c r="D60" s="16">
        <v>10000</v>
      </c>
      <c r="E60" s="16">
        <v>4980.5</v>
      </c>
      <c r="F60" s="27">
        <f>SUM(E60/C60*100)</f>
        <v>99.61</v>
      </c>
      <c r="G60" s="27">
        <f>SUM(E60/D60*100)</f>
        <v>49.805</v>
      </c>
    </row>
    <row r="61" spans="1:249" s="6" customFormat="1" ht="18.75" customHeight="1">
      <c r="A61" s="30">
        <v>110000</v>
      </c>
      <c r="B61" s="12" t="s">
        <v>107</v>
      </c>
      <c r="C61" s="13">
        <f>SUM(C62:C67)</f>
        <v>5297135</v>
      </c>
      <c r="D61" s="13">
        <f>SUM(D62:D67)</f>
        <v>4078209</v>
      </c>
      <c r="E61" s="13">
        <f>SUM(E62:E67)</f>
        <v>3782555.42</v>
      </c>
      <c r="F61" s="10">
        <f aca="true" t="shared" si="4" ref="F61:F91">SUM(E61/C61*100)</f>
        <v>71.40757069623484</v>
      </c>
      <c r="G61" s="10">
        <f t="shared" si="1"/>
        <v>92.7504063671087</v>
      </c>
      <c r="H61" s="45"/>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c r="IF61" s="47"/>
      <c r="IG61" s="47"/>
      <c r="IH61" s="47"/>
      <c r="II61" s="47"/>
      <c r="IJ61" s="47"/>
      <c r="IK61" s="47"/>
      <c r="IL61" s="47"/>
      <c r="IM61" s="47"/>
      <c r="IN61" s="47"/>
      <c r="IO61" s="47"/>
    </row>
    <row r="62" spans="1:249" s="6" customFormat="1" ht="19.5" customHeight="1">
      <c r="A62" s="31">
        <v>110103</v>
      </c>
      <c r="B62" s="15" t="s">
        <v>108</v>
      </c>
      <c r="C62" s="117">
        <v>65000</v>
      </c>
      <c r="D62" s="16">
        <v>59350</v>
      </c>
      <c r="E62" s="16">
        <v>34663.03</v>
      </c>
      <c r="F62" s="27">
        <f t="shared" si="4"/>
        <v>53.32773846153845</v>
      </c>
      <c r="G62" s="27">
        <f t="shared" si="1"/>
        <v>58.404431339511376</v>
      </c>
      <c r="H62" s="45"/>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c r="IF62" s="47"/>
      <c r="IG62" s="47"/>
      <c r="IH62" s="47"/>
      <c r="II62" s="47"/>
      <c r="IJ62" s="47"/>
      <c r="IK62" s="47"/>
      <c r="IL62" s="47"/>
      <c r="IM62" s="47"/>
      <c r="IN62" s="47"/>
      <c r="IO62" s="47"/>
    </row>
    <row r="63" spans="1:249" s="6" customFormat="1" ht="21.75" customHeight="1">
      <c r="A63" s="31">
        <v>110201</v>
      </c>
      <c r="B63" s="15" t="s">
        <v>109</v>
      </c>
      <c r="C63" s="117">
        <v>2744090</v>
      </c>
      <c r="D63" s="16">
        <v>2167797</v>
      </c>
      <c r="E63" s="16">
        <v>2047959.39</v>
      </c>
      <c r="F63" s="27">
        <f t="shared" si="4"/>
        <v>74.63164072606948</v>
      </c>
      <c r="G63" s="27">
        <f t="shared" si="1"/>
        <v>94.47191734281391</v>
      </c>
      <c r="H63" s="45"/>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c r="HU63" s="47"/>
      <c r="HV63" s="47"/>
      <c r="HW63" s="47"/>
      <c r="HX63" s="47"/>
      <c r="HY63" s="47"/>
      <c r="HZ63" s="47"/>
      <c r="IA63" s="47"/>
      <c r="IB63" s="47"/>
      <c r="IC63" s="47"/>
      <c r="ID63" s="47"/>
      <c r="IE63" s="47"/>
      <c r="IF63" s="47"/>
      <c r="IG63" s="47"/>
      <c r="IH63" s="47"/>
      <c r="II63" s="47"/>
      <c r="IJ63" s="47"/>
      <c r="IK63" s="47"/>
      <c r="IL63" s="47"/>
      <c r="IM63" s="47"/>
      <c r="IN63" s="47"/>
      <c r="IO63" s="47"/>
    </row>
    <row r="64" spans="1:249" s="6" customFormat="1" ht="16.5" customHeight="1">
      <c r="A64" s="31">
        <v>110202</v>
      </c>
      <c r="B64" s="15" t="s">
        <v>110</v>
      </c>
      <c r="C64" s="117">
        <v>12560</v>
      </c>
      <c r="D64" s="16">
        <v>10328</v>
      </c>
      <c r="E64" s="16">
        <v>7947.6</v>
      </c>
      <c r="F64" s="27">
        <f t="shared" si="4"/>
        <v>63.277070063694275</v>
      </c>
      <c r="G64" s="27">
        <f t="shared" si="1"/>
        <v>76.95197521301317</v>
      </c>
      <c r="H64" s="45"/>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c r="HU64" s="47"/>
      <c r="HV64" s="47"/>
      <c r="HW64" s="47"/>
      <c r="HX64" s="47"/>
      <c r="HY64" s="47"/>
      <c r="HZ64" s="47"/>
      <c r="IA64" s="47"/>
      <c r="IB64" s="47"/>
      <c r="IC64" s="47"/>
      <c r="ID64" s="47"/>
      <c r="IE64" s="47"/>
      <c r="IF64" s="47"/>
      <c r="IG64" s="47"/>
      <c r="IH64" s="47"/>
      <c r="II64" s="47"/>
      <c r="IJ64" s="47"/>
      <c r="IK64" s="47"/>
      <c r="IL64" s="47"/>
      <c r="IM64" s="47"/>
      <c r="IN64" s="47"/>
      <c r="IO64" s="47"/>
    </row>
    <row r="65" spans="1:249" s="6" customFormat="1" ht="21.75" customHeight="1">
      <c r="A65" s="31">
        <v>110204</v>
      </c>
      <c r="B65" s="15" t="s">
        <v>111</v>
      </c>
      <c r="C65" s="117">
        <v>784905</v>
      </c>
      <c r="D65" s="16">
        <v>572485</v>
      </c>
      <c r="E65" s="16">
        <v>509989.4</v>
      </c>
      <c r="F65" s="27">
        <f t="shared" si="4"/>
        <v>64.97466572387741</v>
      </c>
      <c r="G65" s="27">
        <f t="shared" si="1"/>
        <v>89.08345196817385</v>
      </c>
      <c r="H65" s="45"/>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c r="IA65" s="47"/>
      <c r="IB65" s="47"/>
      <c r="IC65" s="47"/>
      <c r="ID65" s="47"/>
      <c r="IE65" s="47"/>
      <c r="IF65" s="47"/>
      <c r="IG65" s="47"/>
      <c r="IH65" s="47"/>
      <c r="II65" s="47"/>
      <c r="IJ65" s="47"/>
      <c r="IK65" s="47"/>
      <c r="IL65" s="47"/>
      <c r="IM65" s="47"/>
      <c r="IN65" s="47"/>
      <c r="IO65" s="47"/>
    </row>
    <row r="66" spans="1:249" s="6" customFormat="1" ht="21.75" customHeight="1">
      <c r="A66" s="31">
        <v>110205</v>
      </c>
      <c r="B66" s="15" t="s">
        <v>112</v>
      </c>
      <c r="C66" s="117">
        <v>1448040</v>
      </c>
      <c r="D66" s="16">
        <v>1087006</v>
      </c>
      <c r="E66" s="16">
        <v>1020234.6</v>
      </c>
      <c r="F66" s="27">
        <f t="shared" si="4"/>
        <v>70.45624430264357</v>
      </c>
      <c r="G66" s="27">
        <f t="shared" si="1"/>
        <v>93.85731081521169</v>
      </c>
      <c r="H66" s="45"/>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c r="IF66" s="47"/>
      <c r="IG66" s="47"/>
      <c r="IH66" s="47"/>
      <c r="II66" s="47"/>
      <c r="IJ66" s="47"/>
      <c r="IK66" s="47"/>
      <c r="IL66" s="47"/>
      <c r="IM66" s="47"/>
      <c r="IN66" s="47"/>
      <c r="IO66" s="47"/>
    </row>
    <row r="67" spans="1:249" s="6" customFormat="1" ht="21.75" customHeight="1">
      <c r="A67" s="31">
        <v>110502</v>
      </c>
      <c r="B67" s="15" t="s">
        <v>113</v>
      </c>
      <c r="C67" s="117">
        <v>242540</v>
      </c>
      <c r="D67" s="16">
        <v>181243</v>
      </c>
      <c r="E67" s="16">
        <v>161761.4</v>
      </c>
      <c r="F67" s="27">
        <f t="shared" si="4"/>
        <v>66.69473076605921</v>
      </c>
      <c r="G67" s="27">
        <f t="shared" si="1"/>
        <v>89.25111590516599</v>
      </c>
      <c r="H67" s="45"/>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c r="ID67" s="47"/>
      <c r="IE67" s="47"/>
      <c r="IF67" s="47"/>
      <c r="IG67" s="47"/>
      <c r="IH67" s="47"/>
      <c r="II67" s="47"/>
      <c r="IJ67" s="47"/>
      <c r="IK67" s="47"/>
      <c r="IL67" s="47"/>
      <c r="IM67" s="47"/>
      <c r="IN67" s="47"/>
      <c r="IO67" s="47"/>
    </row>
    <row r="68" spans="1:249" s="6" customFormat="1" ht="18.75" customHeight="1">
      <c r="A68" s="30">
        <v>120000</v>
      </c>
      <c r="B68" s="12" t="s">
        <v>114</v>
      </c>
      <c r="C68" s="13">
        <f>SUM(C69:C70)</f>
        <v>105000</v>
      </c>
      <c r="D68" s="13">
        <f>SUM(D69:D70)</f>
        <v>100000</v>
      </c>
      <c r="E68" s="13">
        <f>SUM(E69:E70)</f>
        <v>94665.44</v>
      </c>
      <c r="F68" s="10">
        <f t="shared" si="4"/>
        <v>90.1575619047619</v>
      </c>
      <c r="G68" s="10">
        <f t="shared" si="1"/>
        <v>94.66544</v>
      </c>
      <c r="H68" s="45"/>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c r="IO68" s="47"/>
    </row>
    <row r="69" spans="1:249" s="6" customFormat="1" ht="20.25" customHeight="1">
      <c r="A69" s="31">
        <v>120201</v>
      </c>
      <c r="B69" s="15" t="s">
        <v>115</v>
      </c>
      <c r="C69" s="16">
        <v>100000</v>
      </c>
      <c r="D69" s="16">
        <v>100000</v>
      </c>
      <c r="E69" s="16">
        <v>94665.44</v>
      </c>
      <c r="F69" s="27">
        <f t="shared" si="4"/>
        <v>94.66544</v>
      </c>
      <c r="G69" s="27">
        <f>SUM(E69/D69*100)</f>
        <v>94.66544</v>
      </c>
      <c r="H69" s="45"/>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c r="IK69" s="47"/>
      <c r="IL69" s="47"/>
      <c r="IM69" s="47"/>
      <c r="IN69" s="47"/>
      <c r="IO69" s="47"/>
    </row>
    <row r="70" spans="1:249" s="6" customFormat="1" ht="18.75" customHeight="1">
      <c r="A70" s="31">
        <v>120300</v>
      </c>
      <c r="B70" s="15" t="s">
        <v>116</v>
      </c>
      <c r="C70" s="16">
        <v>5000</v>
      </c>
      <c r="D70" s="16">
        <v>0</v>
      </c>
      <c r="E70" s="16">
        <v>0</v>
      </c>
      <c r="F70" s="27">
        <f t="shared" si="4"/>
        <v>0</v>
      </c>
      <c r="G70" s="27">
        <v>0</v>
      </c>
      <c r="H70" s="45"/>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c r="IL70" s="47"/>
      <c r="IM70" s="47"/>
      <c r="IN70" s="47"/>
      <c r="IO70" s="47"/>
    </row>
    <row r="71" spans="1:249" s="6" customFormat="1" ht="21" customHeight="1">
      <c r="A71" s="30">
        <v>130000</v>
      </c>
      <c r="B71" s="12" t="s">
        <v>117</v>
      </c>
      <c r="C71" s="13">
        <f>SUM(C72:C74)</f>
        <v>600000</v>
      </c>
      <c r="D71" s="13">
        <f>SUM(D72:D74)</f>
        <v>428736</v>
      </c>
      <c r="E71" s="13">
        <f>SUM(E72:E74)</f>
        <v>391629.96</v>
      </c>
      <c r="F71" s="10">
        <f t="shared" si="4"/>
        <v>65.27166</v>
      </c>
      <c r="G71" s="10">
        <f aca="true" t="shared" si="5" ref="G71:G122">SUM(E71/D71*100)</f>
        <v>91.34524742498881</v>
      </c>
      <c r="H71" s="45"/>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c r="IF71" s="47"/>
      <c r="IG71" s="47"/>
      <c r="IH71" s="47"/>
      <c r="II71" s="47"/>
      <c r="IJ71" s="47"/>
      <c r="IK71" s="47"/>
      <c r="IL71" s="47"/>
      <c r="IM71" s="47"/>
      <c r="IN71" s="47"/>
      <c r="IO71" s="47"/>
    </row>
    <row r="72" spans="1:7" ht="20.25" customHeight="1">
      <c r="A72" s="31">
        <v>130102</v>
      </c>
      <c r="B72" s="15" t="s">
        <v>118</v>
      </c>
      <c r="C72" s="16">
        <v>27000</v>
      </c>
      <c r="D72" s="16">
        <v>10380</v>
      </c>
      <c r="E72" s="16">
        <v>8773.36</v>
      </c>
      <c r="F72" s="27">
        <f t="shared" si="4"/>
        <v>32.49392592592593</v>
      </c>
      <c r="G72" s="27">
        <f t="shared" si="5"/>
        <v>84.52177263969172</v>
      </c>
    </row>
    <row r="73" spans="1:7" ht="20.25" customHeight="1">
      <c r="A73" s="31">
        <v>130203</v>
      </c>
      <c r="B73" s="15" t="s">
        <v>119</v>
      </c>
      <c r="C73" s="16">
        <v>490500</v>
      </c>
      <c r="D73" s="16">
        <v>360456</v>
      </c>
      <c r="E73" s="16">
        <v>330384.78</v>
      </c>
      <c r="F73" s="27">
        <f t="shared" si="4"/>
        <v>67.35673394495414</v>
      </c>
      <c r="G73" s="27">
        <f t="shared" si="5"/>
        <v>91.6574505626207</v>
      </c>
    </row>
    <row r="74" spans="1:8" ht="23.25" customHeight="1">
      <c r="A74" s="31">
        <v>130204</v>
      </c>
      <c r="B74" s="15" t="s">
        <v>120</v>
      </c>
      <c r="C74" s="16">
        <v>82500</v>
      </c>
      <c r="D74" s="16">
        <v>57900</v>
      </c>
      <c r="E74" s="16">
        <v>52471.82</v>
      </c>
      <c r="F74" s="27">
        <f t="shared" si="4"/>
        <v>63.60220606060606</v>
      </c>
      <c r="G74" s="27">
        <f t="shared" si="5"/>
        <v>90.62490500863558</v>
      </c>
      <c r="H74" s="45">
        <v>4</v>
      </c>
    </row>
    <row r="75" spans="1:7" ht="16.5" customHeight="1">
      <c r="A75" s="30">
        <v>170000</v>
      </c>
      <c r="B75" s="12" t="s">
        <v>121</v>
      </c>
      <c r="C75" s="13">
        <f>C76</f>
        <v>906100</v>
      </c>
      <c r="D75" s="13">
        <f>SUM(D76)</f>
        <v>693284</v>
      </c>
      <c r="E75" s="13">
        <f>SUM(E76)</f>
        <v>604049.45</v>
      </c>
      <c r="F75" s="10">
        <f t="shared" si="4"/>
        <v>66.66476658205495</v>
      </c>
      <c r="G75" s="10">
        <f t="shared" si="5"/>
        <v>87.12871637020326</v>
      </c>
    </row>
    <row r="76" spans="1:7" ht="39" customHeight="1">
      <c r="A76" s="31">
        <v>170102</v>
      </c>
      <c r="B76" s="15" t="s">
        <v>122</v>
      </c>
      <c r="C76" s="16">
        <v>906100</v>
      </c>
      <c r="D76" s="16">
        <v>693284</v>
      </c>
      <c r="E76" s="16">
        <v>604049.45</v>
      </c>
      <c r="F76" s="27">
        <f>SUM(E76/C76*100)</f>
        <v>66.66476658205495</v>
      </c>
      <c r="G76" s="27">
        <f t="shared" si="5"/>
        <v>87.12871637020326</v>
      </c>
    </row>
    <row r="77" spans="1:249" s="6" customFormat="1" ht="30" customHeight="1" hidden="1">
      <c r="A77" s="30">
        <v>180000</v>
      </c>
      <c r="B77" s="12" t="s">
        <v>248</v>
      </c>
      <c r="C77" s="13">
        <f>C78</f>
        <v>0</v>
      </c>
      <c r="D77" s="13">
        <f>D78</f>
        <v>0</v>
      </c>
      <c r="E77" s="13">
        <f>E78</f>
        <v>0</v>
      </c>
      <c r="F77" s="27">
        <v>0</v>
      </c>
      <c r="G77" s="27">
        <v>0</v>
      </c>
      <c r="H77" s="116"/>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47"/>
      <c r="ES77" s="47"/>
      <c r="ET77" s="47"/>
      <c r="EU77" s="47"/>
      <c r="EV77" s="47"/>
      <c r="EW77" s="47"/>
      <c r="EX77" s="47"/>
      <c r="EY77" s="47"/>
      <c r="EZ77" s="47"/>
      <c r="FA77" s="47"/>
      <c r="FB77" s="47"/>
      <c r="FC77" s="47"/>
      <c r="FD77" s="47"/>
      <c r="FE77" s="47"/>
      <c r="FF77" s="47"/>
      <c r="FG77" s="47"/>
      <c r="FH77" s="47"/>
      <c r="FI77" s="47"/>
      <c r="FJ77" s="47"/>
      <c r="FK77" s="47"/>
      <c r="FL77" s="47"/>
      <c r="FM77" s="47"/>
      <c r="FN77" s="47"/>
      <c r="FO77" s="47"/>
      <c r="FP77" s="47"/>
      <c r="FQ77" s="47"/>
      <c r="FR77" s="47"/>
      <c r="FS77" s="47"/>
      <c r="FT77" s="47"/>
      <c r="FU77" s="47"/>
      <c r="FV77" s="47"/>
      <c r="FW77" s="47"/>
      <c r="FX77" s="47"/>
      <c r="FY77" s="47"/>
      <c r="FZ77" s="47"/>
      <c r="GA77" s="47"/>
      <c r="GB77" s="47"/>
      <c r="GC77" s="47"/>
      <c r="GD77" s="47"/>
      <c r="GE77" s="47"/>
      <c r="GF77" s="47"/>
      <c r="GG77" s="47"/>
      <c r="GH77" s="47"/>
      <c r="GI77" s="47"/>
      <c r="GJ77" s="47"/>
      <c r="GK77" s="47"/>
      <c r="GL77" s="47"/>
      <c r="GM77" s="47"/>
      <c r="GN77" s="47"/>
      <c r="GO77" s="47"/>
      <c r="GP77" s="47"/>
      <c r="GQ77" s="47"/>
      <c r="GR77" s="47"/>
      <c r="GS77" s="47"/>
      <c r="GT77" s="47"/>
      <c r="GU77" s="47"/>
      <c r="GV77" s="47"/>
      <c r="GW77" s="47"/>
      <c r="GX77" s="47"/>
      <c r="GY77" s="47"/>
      <c r="GZ77" s="47"/>
      <c r="HA77" s="47"/>
      <c r="HB77" s="47"/>
      <c r="HC77" s="47"/>
      <c r="HD77" s="47"/>
      <c r="HE77" s="47"/>
      <c r="HF77" s="47"/>
      <c r="HG77" s="47"/>
      <c r="HH77" s="47"/>
      <c r="HI77" s="47"/>
      <c r="HJ77" s="47"/>
      <c r="HK77" s="47"/>
      <c r="HL77" s="47"/>
      <c r="HM77" s="47"/>
      <c r="HN77" s="47"/>
      <c r="HO77" s="47"/>
      <c r="HP77" s="47"/>
      <c r="HQ77" s="47"/>
      <c r="HR77" s="47"/>
      <c r="HS77" s="47"/>
      <c r="HT77" s="47"/>
      <c r="HU77" s="47"/>
      <c r="HV77" s="47"/>
      <c r="HW77" s="47"/>
      <c r="HX77" s="47"/>
      <c r="HY77" s="47"/>
      <c r="HZ77" s="47"/>
      <c r="IA77" s="47"/>
      <c r="IB77" s="47"/>
      <c r="IC77" s="47"/>
      <c r="ID77" s="47"/>
      <c r="IE77" s="47"/>
      <c r="IF77" s="47"/>
      <c r="IG77" s="47"/>
      <c r="IH77" s="47"/>
      <c r="II77" s="47"/>
      <c r="IJ77" s="47"/>
      <c r="IK77" s="47"/>
      <c r="IL77" s="47"/>
      <c r="IM77" s="47"/>
      <c r="IN77" s="47"/>
      <c r="IO77" s="47"/>
    </row>
    <row r="78" spans="1:7" ht="23.25" customHeight="1" hidden="1">
      <c r="A78" s="31">
        <v>180404</v>
      </c>
      <c r="B78" s="15" t="s">
        <v>247</v>
      </c>
      <c r="C78" s="16"/>
      <c r="D78" s="16"/>
      <c r="E78" s="16"/>
      <c r="F78" s="27">
        <v>0</v>
      </c>
      <c r="G78" s="27">
        <v>0</v>
      </c>
    </row>
    <row r="79" spans="1:249" s="6" customFormat="1" ht="23.25" customHeight="1">
      <c r="A79" s="30">
        <v>210000</v>
      </c>
      <c r="B79" s="12" t="s">
        <v>123</v>
      </c>
      <c r="C79" s="13">
        <f>SUM(C80:C80)</f>
        <v>50000</v>
      </c>
      <c r="D79" s="13">
        <f>SUM(D80:D80)</f>
        <v>50000</v>
      </c>
      <c r="E79" s="13">
        <f>SUM(E80:E80)</f>
        <v>23965</v>
      </c>
      <c r="F79" s="10">
        <f t="shared" si="4"/>
        <v>47.93</v>
      </c>
      <c r="G79" s="10">
        <f t="shared" si="5"/>
        <v>47.93</v>
      </c>
      <c r="H79" s="45"/>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c r="FU79" s="47"/>
      <c r="FV79" s="47"/>
      <c r="FW79" s="47"/>
      <c r="FX79" s="47"/>
      <c r="FY79" s="47"/>
      <c r="FZ79" s="47"/>
      <c r="GA79" s="47"/>
      <c r="GB79" s="47"/>
      <c r="GC79" s="47"/>
      <c r="GD79" s="47"/>
      <c r="GE79" s="47"/>
      <c r="GF79" s="47"/>
      <c r="GG79" s="47"/>
      <c r="GH79" s="47"/>
      <c r="GI79" s="47"/>
      <c r="GJ79" s="47"/>
      <c r="GK79" s="47"/>
      <c r="GL79" s="47"/>
      <c r="GM79" s="47"/>
      <c r="GN79" s="47"/>
      <c r="GO79" s="47"/>
      <c r="GP79" s="47"/>
      <c r="GQ79" s="47"/>
      <c r="GR79" s="47"/>
      <c r="GS79" s="47"/>
      <c r="GT79" s="47"/>
      <c r="GU79" s="47"/>
      <c r="GV79" s="47"/>
      <c r="GW79" s="47"/>
      <c r="GX79" s="47"/>
      <c r="GY79" s="47"/>
      <c r="GZ79" s="47"/>
      <c r="HA79" s="47"/>
      <c r="HB79" s="47"/>
      <c r="HC79" s="47"/>
      <c r="HD79" s="47"/>
      <c r="HE79" s="47"/>
      <c r="HF79" s="47"/>
      <c r="HG79" s="47"/>
      <c r="HH79" s="47"/>
      <c r="HI79" s="47"/>
      <c r="HJ79" s="47"/>
      <c r="HK79" s="47"/>
      <c r="HL79" s="47"/>
      <c r="HM79" s="47"/>
      <c r="HN79" s="47"/>
      <c r="HO79" s="47"/>
      <c r="HP79" s="47"/>
      <c r="HQ79" s="47"/>
      <c r="HR79" s="47"/>
      <c r="HS79" s="47"/>
      <c r="HT79" s="47"/>
      <c r="HU79" s="47"/>
      <c r="HV79" s="47"/>
      <c r="HW79" s="47"/>
      <c r="HX79" s="47"/>
      <c r="HY79" s="47"/>
      <c r="HZ79" s="47"/>
      <c r="IA79" s="47"/>
      <c r="IB79" s="47"/>
      <c r="IC79" s="47"/>
      <c r="ID79" s="47"/>
      <c r="IE79" s="47"/>
      <c r="IF79" s="47"/>
      <c r="IG79" s="47"/>
      <c r="IH79" s="47"/>
      <c r="II79" s="47"/>
      <c r="IJ79" s="47"/>
      <c r="IK79" s="47"/>
      <c r="IL79" s="47"/>
      <c r="IM79" s="47"/>
      <c r="IN79" s="47"/>
      <c r="IO79" s="47"/>
    </row>
    <row r="80" spans="1:249" s="6" customFormat="1" ht="24.75" customHeight="1">
      <c r="A80" s="31">
        <v>210105</v>
      </c>
      <c r="B80" s="15" t="s">
        <v>124</v>
      </c>
      <c r="C80" s="16">
        <v>50000</v>
      </c>
      <c r="D80" s="16">
        <v>50000</v>
      </c>
      <c r="E80" s="16">
        <v>23965</v>
      </c>
      <c r="F80" s="27">
        <f>SUM(E80/C80*100)</f>
        <v>47.93</v>
      </c>
      <c r="G80" s="27">
        <f t="shared" si="5"/>
        <v>47.93</v>
      </c>
      <c r="H80" s="45"/>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47"/>
      <c r="ES80" s="47"/>
      <c r="ET80" s="47"/>
      <c r="EU80" s="47"/>
      <c r="EV80" s="47"/>
      <c r="EW80" s="47"/>
      <c r="EX80" s="47"/>
      <c r="EY80" s="47"/>
      <c r="EZ80" s="47"/>
      <c r="FA80" s="47"/>
      <c r="FB80" s="47"/>
      <c r="FC80" s="47"/>
      <c r="FD80" s="47"/>
      <c r="FE80" s="47"/>
      <c r="FF80" s="47"/>
      <c r="FG80" s="47"/>
      <c r="FH80" s="47"/>
      <c r="FI80" s="47"/>
      <c r="FJ80" s="47"/>
      <c r="FK80" s="47"/>
      <c r="FL80" s="47"/>
      <c r="FM80" s="47"/>
      <c r="FN80" s="47"/>
      <c r="FO80" s="47"/>
      <c r="FP80" s="47"/>
      <c r="FQ80" s="47"/>
      <c r="FR80" s="47"/>
      <c r="FS80" s="47"/>
      <c r="FT80" s="47"/>
      <c r="FU80" s="47"/>
      <c r="FV80" s="47"/>
      <c r="FW80" s="47"/>
      <c r="FX80" s="47"/>
      <c r="FY80" s="47"/>
      <c r="FZ80" s="47"/>
      <c r="GA80" s="47"/>
      <c r="GB80" s="47"/>
      <c r="GC80" s="47"/>
      <c r="GD80" s="47"/>
      <c r="GE80" s="47"/>
      <c r="GF80" s="47"/>
      <c r="GG80" s="47"/>
      <c r="GH80" s="47"/>
      <c r="GI80" s="47"/>
      <c r="GJ80" s="47"/>
      <c r="GK80" s="47"/>
      <c r="GL80" s="47"/>
      <c r="GM80" s="47"/>
      <c r="GN80" s="47"/>
      <c r="GO80" s="47"/>
      <c r="GP80" s="47"/>
      <c r="GQ80" s="47"/>
      <c r="GR80" s="47"/>
      <c r="GS80" s="47"/>
      <c r="GT80" s="47"/>
      <c r="GU80" s="47"/>
      <c r="GV80" s="47"/>
      <c r="GW80" s="47"/>
      <c r="GX80" s="47"/>
      <c r="GY80" s="47"/>
      <c r="GZ80" s="47"/>
      <c r="HA80" s="47"/>
      <c r="HB80" s="47"/>
      <c r="HC80" s="47"/>
      <c r="HD80" s="47"/>
      <c r="HE80" s="47"/>
      <c r="HF80" s="47"/>
      <c r="HG80" s="47"/>
      <c r="HH80" s="47"/>
      <c r="HI80" s="47"/>
      <c r="HJ80" s="47"/>
      <c r="HK80" s="47"/>
      <c r="HL80" s="47"/>
      <c r="HM80" s="47"/>
      <c r="HN80" s="47"/>
      <c r="HO80" s="47"/>
      <c r="HP80" s="47"/>
      <c r="HQ80" s="47"/>
      <c r="HR80" s="47"/>
      <c r="HS80" s="47"/>
      <c r="HT80" s="47"/>
      <c r="HU80" s="47"/>
      <c r="HV80" s="47"/>
      <c r="HW80" s="47"/>
      <c r="HX80" s="47"/>
      <c r="HY80" s="47"/>
      <c r="HZ80" s="47"/>
      <c r="IA80" s="47"/>
      <c r="IB80" s="47"/>
      <c r="IC80" s="47"/>
      <c r="ID80" s="47"/>
      <c r="IE80" s="47"/>
      <c r="IF80" s="47"/>
      <c r="IG80" s="47"/>
      <c r="IH80" s="47"/>
      <c r="II80" s="47"/>
      <c r="IJ80" s="47"/>
      <c r="IK80" s="47"/>
      <c r="IL80" s="47"/>
      <c r="IM80" s="47"/>
      <c r="IN80" s="47"/>
      <c r="IO80" s="47"/>
    </row>
    <row r="81" spans="1:249" s="6" customFormat="1" ht="18.75">
      <c r="A81" s="30">
        <v>250000</v>
      </c>
      <c r="B81" s="12" t="s">
        <v>125</v>
      </c>
      <c r="C81" s="13">
        <f>C82+C83</f>
        <v>105000</v>
      </c>
      <c r="D81" s="13">
        <f>D82+D83</f>
        <v>103810</v>
      </c>
      <c r="E81" s="13">
        <f>E82+E83</f>
        <v>47556.57</v>
      </c>
      <c r="F81" s="10">
        <f t="shared" si="4"/>
        <v>45.29197142857143</v>
      </c>
      <c r="G81" s="10">
        <f t="shared" si="5"/>
        <v>45.811164627685194</v>
      </c>
      <c r="H81" s="45"/>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47"/>
      <c r="EU81" s="47"/>
      <c r="EV81" s="47"/>
      <c r="EW81" s="47"/>
      <c r="EX81" s="47"/>
      <c r="EY81" s="47"/>
      <c r="EZ81" s="47"/>
      <c r="FA81" s="47"/>
      <c r="FB81" s="47"/>
      <c r="FC81" s="47"/>
      <c r="FD81" s="47"/>
      <c r="FE81" s="47"/>
      <c r="FF81" s="47"/>
      <c r="FG81" s="47"/>
      <c r="FH81" s="47"/>
      <c r="FI81" s="47"/>
      <c r="FJ81" s="47"/>
      <c r="FK81" s="47"/>
      <c r="FL81" s="47"/>
      <c r="FM81" s="47"/>
      <c r="FN81" s="47"/>
      <c r="FO81" s="47"/>
      <c r="FP81" s="47"/>
      <c r="FQ81" s="47"/>
      <c r="FR81" s="47"/>
      <c r="FS81" s="47"/>
      <c r="FT81" s="47"/>
      <c r="FU81" s="47"/>
      <c r="FV81" s="47"/>
      <c r="FW81" s="47"/>
      <c r="FX81" s="47"/>
      <c r="FY81" s="47"/>
      <c r="FZ81" s="47"/>
      <c r="GA81" s="47"/>
      <c r="GB81" s="47"/>
      <c r="GC81" s="47"/>
      <c r="GD81" s="47"/>
      <c r="GE81" s="47"/>
      <c r="GF81" s="47"/>
      <c r="GG81" s="47"/>
      <c r="GH81" s="47"/>
      <c r="GI81" s="47"/>
      <c r="GJ81" s="47"/>
      <c r="GK81" s="47"/>
      <c r="GL81" s="47"/>
      <c r="GM81" s="47"/>
      <c r="GN81" s="47"/>
      <c r="GO81" s="47"/>
      <c r="GP81" s="47"/>
      <c r="GQ81" s="47"/>
      <c r="GR81" s="47"/>
      <c r="GS81" s="47"/>
      <c r="GT81" s="47"/>
      <c r="GU81" s="47"/>
      <c r="GV81" s="47"/>
      <c r="GW81" s="47"/>
      <c r="GX81" s="47"/>
      <c r="GY81" s="47"/>
      <c r="GZ81" s="47"/>
      <c r="HA81" s="47"/>
      <c r="HB81" s="47"/>
      <c r="HC81" s="47"/>
      <c r="HD81" s="47"/>
      <c r="HE81" s="47"/>
      <c r="HF81" s="47"/>
      <c r="HG81" s="47"/>
      <c r="HH81" s="47"/>
      <c r="HI81" s="47"/>
      <c r="HJ81" s="47"/>
      <c r="HK81" s="47"/>
      <c r="HL81" s="47"/>
      <c r="HM81" s="47"/>
      <c r="HN81" s="47"/>
      <c r="HO81" s="47"/>
      <c r="HP81" s="47"/>
      <c r="HQ81" s="47"/>
      <c r="HR81" s="47"/>
      <c r="HS81" s="47"/>
      <c r="HT81" s="47"/>
      <c r="HU81" s="47"/>
      <c r="HV81" s="47"/>
      <c r="HW81" s="47"/>
      <c r="HX81" s="47"/>
      <c r="HY81" s="47"/>
      <c r="HZ81" s="47"/>
      <c r="IA81" s="47"/>
      <c r="IB81" s="47"/>
      <c r="IC81" s="47"/>
      <c r="ID81" s="47"/>
      <c r="IE81" s="47"/>
      <c r="IF81" s="47"/>
      <c r="IG81" s="47"/>
      <c r="IH81" s="47"/>
      <c r="II81" s="47"/>
      <c r="IJ81" s="47"/>
      <c r="IK81" s="47"/>
      <c r="IL81" s="47"/>
      <c r="IM81" s="47"/>
      <c r="IN81" s="47"/>
      <c r="IO81" s="47"/>
    </row>
    <row r="82" spans="1:249" s="6" customFormat="1" ht="18.75">
      <c r="A82" s="31">
        <v>250102</v>
      </c>
      <c r="B82" s="15" t="s">
        <v>126</v>
      </c>
      <c r="C82" s="16">
        <v>50000</v>
      </c>
      <c r="D82" s="43">
        <v>37520</v>
      </c>
      <c r="E82" s="13">
        <v>0</v>
      </c>
      <c r="F82" s="27">
        <f>SUM(E82/C82*100)</f>
        <v>0</v>
      </c>
      <c r="G82" s="27">
        <f t="shared" si="5"/>
        <v>0</v>
      </c>
      <c r="H82" s="45"/>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47"/>
      <c r="DN82" s="47"/>
      <c r="DO82" s="47"/>
      <c r="DP82" s="47"/>
      <c r="DQ82" s="47"/>
      <c r="DR82" s="47"/>
      <c r="DS82" s="47"/>
      <c r="DT82" s="47"/>
      <c r="DU82" s="47"/>
      <c r="DV82" s="47"/>
      <c r="DW82" s="47"/>
      <c r="DX82" s="47"/>
      <c r="DY82" s="47"/>
      <c r="DZ82" s="47"/>
      <c r="EA82" s="47"/>
      <c r="EB82" s="47"/>
      <c r="EC82" s="47"/>
      <c r="ED82" s="47"/>
      <c r="EE82" s="47"/>
      <c r="EF82" s="47"/>
      <c r="EG82" s="47"/>
      <c r="EH82" s="47"/>
      <c r="EI82" s="47"/>
      <c r="EJ82" s="47"/>
      <c r="EK82" s="47"/>
      <c r="EL82" s="47"/>
      <c r="EM82" s="47"/>
      <c r="EN82" s="47"/>
      <c r="EO82" s="47"/>
      <c r="EP82" s="47"/>
      <c r="EQ82" s="47"/>
      <c r="ER82" s="47"/>
      <c r="ES82" s="47"/>
      <c r="ET82" s="47"/>
      <c r="EU82" s="47"/>
      <c r="EV82" s="47"/>
      <c r="EW82" s="47"/>
      <c r="EX82" s="47"/>
      <c r="EY82" s="47"/>
      <c r="EZ82" s="47"/>
      <c r="FA82" s="47"/>
      <c r="FB82" s="47"/>
      <c r="FC82" s="47"/>
      <c r="FD82" s="47"/>
      <c r="FE82" s="47"/>
      <c r="FF82" s="47"/>
      <c r="FG82" s="47"/>
      <c r="FH82" s="47"/>
      <c r="FI82" s="47"/>
      <c r="FJ82" s="47"/>
      <c r="FK82" s="47"/>
      <c r="FL82" s="47"/>
      <c r="FM82" s="47"/>
      <c r="FN82" s="47"/>
      <c r="FO82" s="47"/>
      <c r="FP82" s="47"/>
      <c r="FQ82" s="47"/>
      <c r="FR82" s="47"/>
      <c r="FS82" s="47"/>
      <c r="FT82" s="47"/>
      <c r="FU82" s="47"/>
      <c r="FV82" s="47"/>
      <c r="FW82" s="47"/>
      <c r="FX82" s="47"/>
      <c r="FY82" s="47"/>
      <c r="FZ82" s="47"/>
      <c r="GA82" s="47"/>
      <c r="GB82" s="47"/>
      <c r="GC82" s="47"/>
      <c r="GD82" s="47"/>
      <c r="GE82" s="47"/>
      <c r="GF82" s="47"/>
      <c r="GG82" s="47"/>
      <c r="GH82" s="47"/>
      <c r="GI82" s="47"/>
      <c r="GJ82" s="47"/>
      <c r="GK82" s="47"/>
      <c r="GL82" s="47"/>
      <c r="GM82" s="47"/>
      <c r="GN82" s="47"/>
      <c r="GO82" s="47"/>
      <c r="GP82" s="47"/>
      <c r="GQ82" s="47"/>
      <c r="GR82" s="47"/>
      <c r="GS82" s="47"/>
      <c r="GT82" s="47"/>
      <c r="GU82" s="47"/>
      <c r="GV82" s="47"/>
      <c r="GW82" s="47"/>
      <c r="GX82" s="47"/>
      <c r="GY82" s="47"/>
      <c r="GZ82" s="47"/>
      <c r="HA82" s="47"/>
      <c r="HB82" s="47"/>
      <c r="HC82" s="47"/>
      <c r="HD82" s="47"/>
      <c r="HE82" s="47"/>
      <c r="HF82" s="47"/>
      <c r="HG82" s="47"/>
      <c r="HH82" s="47"/>
      <c r="HI82" s="47"/>
      <c r="HJ82" s="47"/>
      <c r="HK82" s="47"/>
      <c r="HL82" s="47"/>
      <c r="HM82" s="47"/>
      <c r="HN82" s="47"/>
      <c r="HO82" s="47"/>
      <c r="HP82" s="47"/>
      <c r="HQ82" s="47"/>
      <c r="HR82" s="47"/>
      <c r="HS82" s="47"/>
      <c r="HT82" s="47"/>
      <c r="HU82" s="47"/>
      <c r="HV82" s="47"/>
      <c r="HW82" s="47"/>
      <c r="HX82" s="47"/>
      <c r="HY82" s="47"/>
      <c r="HZ82" s="47"/>
      <c r="IA82" s="47"/>
      <c r="IB82" s="47"/>
      <c r="IC82" s="47"/>
      <c r="ID82" s="47"/>
      <c r="IE82" s="47"/>
      <c r="IF82" s="47"/>
      <c r="IG82" s="47"/>
      <c r="IH82" s="47"/>
      <c r="II82" s="47"/>
      <c r="IJ82" s="47"/>
      <c r="IK82" s="47"/>
      <c r="IL82" s="47"/>
      <c r="IM82" s="47"/>
      <c r="IN82" s="47"/>
      <c r="IO82" s="47"/>
    </row>
    <row r="83" spans="1:7" ht="18" customHeight="1">
      <c r="A83" s="31">
        <v>250404</v>
      </c>
      <c r="B83" s="15" t="s">
        <v>127</v>
      </c>
      <c r="C83" s="16">
        <v>55000</v>
      </c>
      <c r="D83" s="16">
        <v>66290</v>
      </c>
      <c r="E83" s="16">
        <v>47556.57</v>
      </c>
      <c r="F83" s="27">
        <f>SUM(E83/C83*100)</f>
        <v>86.46649090909091</v>
      </c>
      <c r="G83" s="27">
        <f t="shared" si="5"/>
        <v>71.74018705687132</v>
      </c>
    </row>
    <row r="84" spans="1:9" ht="18.75" customHeight="1">
      <c r="A84" s="11" t="s">
        <v>179</v>
      </c>
      <c r="B84" s="12" t="s">
        <v>128</v>
      </c>
      <c r="C84" s="13">
        <f>SUM(C4,C5,C13,C20,C61,C68,C71,C75,C79,C81,C58,C77)</f>
        <v>138590237</v>
      </c>
      <c r="D84" s="13">
        <f>SUM(D4,D5,D13,D20,D61,D68,D71,D75,D79,D81,D58,)</f>
        <v>122936636.46000001</v>
      </c>
      <c r="E84" s="13">
        <f>SUM(E4,E5,E13,E20,E61,E68,E71,E75,E79,E81,E58,)</f>
        <v>116150919.50999999</v>
      </c>
      <c r="F84" s="10">
        <f t="shared" si="4"/>
        <v>83.808875736319</v>
      </c>
      <c r="G84" s="10">
        <f t="shared" si="5"/>
        <v>94.48031348067028</v>
      </c>
      <c r="I84" s="48" t="e">
        <f>E84+#REF!</f>
        <v>#REF!</v>
      </c>
    </row>
    <row r="85" spans="1:249" s="6" customFormat="1" ht="18.75" customHeight="1">
      <c r="A85" s="31">
        <v>250311</v>
      </c>
      <c r="B85" s="15" t="s">
        <v>129</v>
      </c>
      <c r="C85" s="16">
        <v>4926762</v>
      </c>
      <c r="D85" s="16">
        <v>4499874</v>
      </c>
      <c r="E85" s="16">
        <v>4247795.98</v>
      </c>
      <c r="F85" s="27">
        <f>SUM(E85/C85*100)</f>
        <v>86.21881836386657</v>
      </c>
      <c r="G85" s="27">
        <f t="shared" si="5"/>
        <v>94.39810936928458</v>
      </c>
      <c r="H85" s="45"/>
      <c r="I85" s="47"/>
      <c r="J85" s="50" t="e">
        <f>D85+#REF!+D87</f>
        <v>#REF!</v>
      </c>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c r="FL85" s="47"/>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c r="GN85" s="47"/>
      <c r="GO85" s="47"/>
      <c r="GP85" s="47"/>
      <c r="GQ85" s="47"/>
      <c r="GR85" s="47"/>
      <c r="GS85" s="47"/>
      <c r="GT85" s="47"/>
      <c r="GU85" s="47"/>
      <c r="GV85" s="47"/>
      <c r="GW85" s="47"/>
      <c r="GX85" s="47"/>
      <c r="GY85" s="47"/>
      <c r="GZ85" s="47"/>
      <c r="HA85" s="47"/>
      <c r="HB85" s="47"/>
      <c r="HC85" s="47"/>
      <c r="HD85" s="47"/>
      <c r="HE85" s="47"/>
      <c r="HF85" s="47"/>
      <c r="HG85" s="47"/>
      <c r="HH85" s="47"/>
      <c r="HI85" s="47"/>
      <c r="HJ85" s="47"/>
      <c r="HK85" s="47"/>
      <c r="HL85" s="47"/>
      <c r="HM85" s="47"/>
      <c r="HN85" s="47"/>
      <c r="HO85" s="47"/>
      <c r="HP85" s="47"/>
      <c r="HQ85" s="47"/>
      <c r="HR85" s="47"/>
      <c r="HS85" s="47"/>
      <c r="HT85" s="47"/>
      <c r="HU85" s="47"/>
      <c r="HV85" s="47"/>
      <c r="HW85" s="47"/>
      <c r="HX85" s="47"/>
      <c r="HY85" s="47"/>
      <c r="HZ85" s="47"/>
      <c r="IA85" s="47"/>
      <c r="IB85" s="47"/>
      <c r="IC85" s="47"/>
      <c r="ID85" s="47"/>
      <c r="IE85" s="47"/>
      <c r="IF85" s="47"/>
      <c r="IG85" s="47"/>
      <c r="IH85" s="47"/>
      <c r="II85" s="47"/>
      <c r="IJ85" s="47"/>
      <c r="IK85" s="47"/>
      <c r="IL85" s="47"/>
      <c r="IM85" s="47"/>
      <c r="IN85" s="47"/>
      <c r="IO85" s="47"/>
    </row>
    <row r="86" spans="1:249" s="6" customFormat="1" ht="18.75" customHeight="1">
      <c r="A86" s="31">
        <v>250313</v>
      </c>
      <c r="B86" s="15" t="s">
        <v>246</v>
      </c>
      <c r="C86" s="16"/>
      <c r="D86" s="16">
        <v>1657154</v>
      </c>
      <c r="E86" s="16">
        <v>1599000</v>
      </c>
      <c r="F86" s="27">
        <v>0</v>
      </c>
      <c r="G86" s="27">
        <f t="shared" si="5"/>
        <v>96.49073049336391</v>
      </c>
      <c r="H86" s="45"/>
      <c r="I86" s="47"/>
      <c r="J86" s="50"/>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c r="GN86" s="47"/>
      <c r="GO86" s="47"/>
      <c r="GP86" s="47"/>
      <c r="GQ86" s="47"/>
      <c r="GR86" s="47"/>
      <c r="GS86" s="47"/>
      <c r="GT86" s="47"/>
      <c r="GU86" s="47"/>
      <c r="GV86" s="47"/>
      <c r="GW86" s="47"/>
      <c r="GX86" s="47"/>
      <c r="GY86" s="47"/>
      <c r="GZ86" s="47"/>
      <c r="HA86" s="47"/>
      <c r="HB86" s="47"/>
      <c r="HC86" s="47"/>
      <c r="HD86" s="47"/>
      <c r="HE86" s="47"/>
      <c r="HF86" s="47"/>
      <c r="HG86" s="47"/>
      <c r="HH86" s="47"/>
      <c r="HI86" s="47"/>
      <c r="HJ86" s="47"/>
      <c r="HK86" s="47"/>
      <c r="HL86" s="47"/>
      <c r="HM86" s="47"/>
      <c r="HN86" s="47"/>
      <c r="HO86" s="47"/>
      <c r="HP86" s="47"/>
      <c r="HQ86" s="47"/>
      <c r="HR86" s="47"/>
      <c r="HS86" s="47"/>
      <c r="HT86" s="47"/>
      <c r="HU86" s="47"/>
      <c r="HV86" s="47"/>
      <c r="HW86" s="47"/>
      <c r="HX86" s="47"/>
      <c r="HY86" s="47"/>
      <c r="HZ86" s="47"/>
      <c r="IA86" s="47"/>
      <c r="IB86" s="47"/>
      <c r="IC86" s="47"/>
      <c r="ID86" s="47"/>
      <c r="IE86" s="47"/>
      <c r="IF86" s="47"/>
      <c r="IG86" s="47"/>
      <c r="IH86" s="47"/>
      <c r="II86" s="47"/>
      <c r="IJ86" s="47"/>
      <c r="IK86" s="47"/>
      <c r="IL86" s="47"/>
      <c r="IM86" s="47"/>
      <c r="IN86" s="47"/>
      <c r="IO86" s="47"/>
    </row>
    <row r="87" spans="1:249" s="6" customFormat="1" ht="24.75" customHeight="1">
      <c r="A87" s="31">
        <v>250315</v>
      </c>
      <c r="B87" s="15" t="s">
        <v>205</v>
      </c>
      <c r="C87" s="16"/>
      <c r="D87" s="16">
        <v>183000</v>
      </c>
      <c r="E87" s="16">
        <v>168000</v>
      </c>
      <c r="F87" s="27">
        <v>0</v>
      </c>
      <c r="G87" s="27">
        <f t="shared" si="5"/>
        <v>91.80327868852459</v>
      </c>
      <c r="H87" s="45"/>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c r="ID87" s="47"/>
      <c r="IE87" s="47"/>
      <c r="IF87" s="47"/>
      <c r="IG87" s="47"/>
      <c r="IH87" s="47"/>
      <c r="II87" s="47"/>
      <c r="IJ87" s="47"/>
      <c r="IK87" s="47"/>
      <c r="IL87" s="47"/>
      <c r="IM87" s="47"/>
      <c r="IN87" s="47"/>
      <c r="IO87" s="47"/>
    </row>
    <row r="88" spans="1:249" s="6" customFormat="1" ht="41.25" customHeight="1">
      <c r="A88" s="31">
        <v>250352</v>
      </c>
      <c r="B88" s="15" t="s">
        <v>188</v>
      </c>
      <c r="C88" s="16">
        <v>154700</v>
      </c>
      <c r="D88" s="16">
        <v>126500</v>
      </c>
      <c r="E88" s="16">
        <v>126500</v>
      </c>
      <c r="F88" s="27">
        <f>SUM(E88/C88*100)</f>
        <v>81.77117000646412</v>
      </c>
      <c r="G88" s="27">
        <f t="shared" si="5"/>
        <v>100</v>
      </c>
      <c r="H88" s="45"/>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47"/>
      <c r="FW88" s="47"/>
      <c r="FX88" s="47"/>
      <c r="FY88" s="47"/>
      <c r="FZ88" s="47"/>
      <c r="GA88" s="47"/>
      <c r="GB88" s="47"/>
      <c r="GC88" s="47"/>
      <c r="GD88" s="47"/>
      <c r="GE88" s="47"/>
      <c r="GF88" s="47"/>
      <c r="GG88" s="47"/>
      <c r="GH88" s="47"/>
      <c r="GI88" s="47"/>
      <c r="GJ88" s="47"/>
      <c r="GK88" s="47"/>
      <c r="GL88" s="47"/>
      <c r="GM88" s="47"/>
      <c r="GN88" s="47"/>
      <c r="GO88" s="47"/>
      <c r="GP88" s="47"/>
      <c r="GQ88" s="47"/>
      <c r="GR88" s="47"/>
      <c r="GS88" s="47"/>
      <c r="GT88" s="47"/>
      <c r="GU88" s="47"/>
      <c r="GV88" s="47"/>
      <c r="GW88" s="47"/>
      <c r="GX88" s="47"/>
      <c r="GY88" s="47"/>
      <c r="GZ88" s="47"/>
      <c r="HA88" s="47"/>
      <c r="HB88" s="47"/>
      <c r="HC88" s="47"/>
      <c r="HD88" s="47"/>
      <c r="HE88" s="47"/>
      <c r="HF88" s="47"/>
      <c r="HG88" s="47"/>
      <c r="HH88" s="47"/>
      <c r="HI88" s="47"/>
      <c r="HJ88" s="47"/>
      <c r="HK88" s="47"/>
      <c r="HL88" s="47"/>
      <c r="HM88" s="47"/>
      <c r="HN88" s="47"/>
      <c r="HO88" s="47"/>
      <c r="HP88" s="47"/>
      <c r="HQ88" s="47"/>
      <c r="HR88" s="47"/>
      <c r="HS88" s="47"/>
      <c r="HT88" s="47"/>
      <c r="HU88" s="47"/>
      <c r="HV88" s="47"/>
      <c r="HW88" s="47"/>
      <c r="HX88" s="47"/>
      <c r="HY88" s="47"/>
      <c r="HZ88" s="47"/>
      <c r="IA88" s="47"/>
      <c r="IB88" s="47"/>
      <c r="IC88" s="47"/>
      <c r="ID88" s="47"/>
      <c r="IE88" s="47"/>
      <c r="IF88" s="47"/>
      <c r="IG88" s="47"/>
      <c r="IH88" s="47"/>
      <c r="II88" s="47"/>
      <c r="IJ88" s="47"/>
      <c r="IK88" s="47"/>
      <c r="IL88" s="47"/>
      <c r="IM88" s="47"/>
      <c r="IN88" s="47"/>
      <c r="IO88" s="47"/>
    </row>
    <row r="89" spans="1:249" s="6" customFormat="1" ht="23.25" customHeight="1">
      <c r="A89" s="31">
        <v>250380</v>
      </c>
      <c r="B89" s="15" t="s">
        <v>174</v>
      </c>
      <c r="C89" s="16"/>
      <c r="D89" s="16">
        <v>160000</v>
      </c>
      <c r="E89" s="16">
        <v>35000</v>
      </c>
      <c r="F89" s="27">
        <v>0</v>
      </c>
      <c r="G89" s="27">
        <f t="shared" si="5"/>
        <v>21.875</v>
      </c>
      <c r="H89" s="45"/>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47"/>
      <c r="FW89" s="47"/>
      <c r="FX89" s="47"/>
      <c r="FY89" s="47"/>
      <c r="FZ89" s="47"/>
      <c r="GA89" s="47"/>
      <c r="GB89" s="47"/>
      <c r="GC89" s="47"/>
      <c r="GD89" s="47"/>
      <c r="GE89" s="47"/>
      <c r="GF89" s="47"/>
      <c r="GG89" s="47"/>
      <c r="GH89" s="47"/>
      <c r="GI89" s="47"/>
      <c r="GJ89" s="47"/>
      <c r="GK89" s="47"/>
      <c r="GL89" s="47"/>
      <c r="GM89" s="47"/>
      <c r="GN89" s="47"/>
      <c r="GO89" s="47"/>
      <c r="GP89" s="47"/>
      <c r="GQ89" s="47"/>
      <c r="GR89" s="47"/>
      <c r="GS89" s="47"/>
      <c r="GT89" s="47"/>
      <c r="GU89" s="47"/>
      <c r="GV89" s="47"/>
      <c r="GW89" s="47"/>
      <c r="GX89" s="47"/>
      <c r="GY89" s="47"/>
      <c r="GZ89" s="47"/>
      <c r="HA89" s="47"/>
      <c r="HB89" s="47"/>
      <c r="HC89" s="47"/>
      <c r="HD89" s="47"/>
      <c r="HE89" s="47"/>
      <c r="HF89" s="47"/>
      <c r="HG89" s="47"/>
      <c r="HH89" s="47"/>
      <c r="HI89" s="47"/>
      <c r="HJ89" s="47"/>
      <c r="HK89" s="47"/>
      <c r="HL89" s="47"/>
      <c r="HM89" s="47"/>
      <c r="HN89" s="47"/>
      <c r="HO89" s="47"/>
      <c r="HP89" s="47"/>
      <c r="HQ89" s="47"/>
      <c r="HR89" s="47"/>
      <c r="HS89" s="47"/>
      <c r="HT89" s="47"/>
      <c r="HU89" s="47"/>
      <c r="HV89" s="47"/>
      <c r="HW89" s="47"/>
      <c r="HX89" s="47"/>
      <c r="HY89" s="47"/>
      <c r="HZ89" s="47"/>
      <c r="IA89" s="47"/>
      <c r="IB89" s="47"/>
      <c r="IC89" s="47"/>
      <c r="ID89" s="47"/>
      <c r="IE89" s="47"/>
      <c r="IF89" s="47"/>
      <c r="IG89" s="47"/>
      <c r="IH89" s="47"/>
      <c r="II89" s="47"/>
      <c r="IJ89" s="47"/>
      <c r="IK89" s="47"/>
      <c r="IL89" s="47"/>
      <c r="IM89" s="47"/>
      <c r="IN89" s="47"/>
      <c r="IO89" s="47"/>
    </row>
    <row r="90" spans="1:249" s="6" customFormat="1" ht="41.25" customHeight="1">
      <c r="A90" s="31">
        <v>250382</v>
      </c>
      <c r="B90" s="15" t="s">
        <v>249</v>
      </c>
      <c r="C90" s="16"/>
      <c r="D90" s="16">
        <v>520000</v>
      </c>
      <c r="E90" s="16">
        <v>520000</v>
      </c>
      <c r="F90" s="27">
        <v>0</v>
      </c>
      <c r="G90" s="27">
        <f t="shared" si="5"/>
        <v>100</v>
      </c>
      <c r="H90" s="45"/>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47"/>
      <c r="ES90" s="47"/>
      <c r="ET90" s="47"/>
      <c r="EU90" s="47"/>
      <c r="EV90" s="47"/>
      <c r="EW90" s="47"/>
      <c r="EX90" s="47"/>
      <c r="EY90" s="47"/>
      <c r="EZ90" s="47"/>
      <c r="FA90" s="47"/>
      <c r="FB90" s="47"/>
      <c r="FC90" s="47"/>
      <c r="FD90" s="47"/>
      <c r="FE90" s="47"/>
      <c r="FF90" s="47"/>
      <c r="FG90" s="47"/>
      <c r="FH90" s="47"/>
      <c r="FI90" s="47"/>
      <c r="FJ90" s="47"/>
      <c r="FK90" s="47"/>
      <c r="FL90" s="47"/>
      <c r="FM90" s="47"/>
      <c r="FN90" s="47"/>
      <c r="FO90" s="47"/>
      <c r="FP90" s="47"/>
      <c r="FQ90" s="47"/>
      <c r="FR90" s="47"/>
      <c r="FS90" s="47"/>
      <c r="FT90" s="47"/>
      <c r="FU90" s="47"/>
      <c r="FV90" s="47"/>
      <c r="FW90" s="47"/>
      <c r="FX90" s="47"/>
      <c r="FY90" s="47"/>
      <c r="FZ90" s="47"/>
      <c r="GA90" s="47"/>
      <c r="GB90" s="47"/>
      <c r="GC90" s="47"/>
      <c r="GD90" s="47"/>
      <c r="GE90" s="47"/>
      <c r="GF90" s="47"/>
      <c r="GG90" s="47"/>
      <c r="GH90" s="47"/>
      <c r="GI90" s="47"/>
      <c r="GJ90" s="47"/>
      <c r="GK90" s="47"/>
      <c r="GL90" s="47"/>
      <c r="GM90" s="47"/>
      <c r="GN90" s="47"/>
      <c r="GO90" s="47"/>
      <c r="GP90" s="47"/>
      <c r="GQ90" s="47"/>
      <c r="GR90" s="47"/>
      <c r="GS90" s="47"/>
      <c r="GT90" s="47"/>
      <c r="GU90" s="47"/>
      <c r="GV90" s="47"/>
      <c r="GW90" s="47"/>
      <c r="GX90" s="47"/>
      <c r="GY90" s="47"/>
      <c r="GZ90" s="47"/>
      <c r="HA90" s="47"/>
      <c r="HB90" s="47"/>
      <c r="HC90" s="47"/>
      <c r="HD90" s="47"/>
      <c r="HE90" s="47"/>
      <c r="HF90" s="47"/>
      <c r="HG90" s="47"/>
      <c r="HH90" s="47"/>
      <c r="HI90" s="47"/>
      <c r="HJ90" s="47"/>
      <c r="HK90" s="47"/>
      <c r="HL90" s="47"/>
      <c r="HM90" s="47"/>
      <c r="HN90" s="47"/>
      <c r="HO90" s="47"/>
      <c r="HP90" s="47"/>
      <c r="HQ90" s="47"/>
      <c r="HR90" s="47"/>
      <c r="HS90" s="47"/>
      <c r="HT90" s="47"/>
      <c r="HU90" s="47"/>
      <c r="HV90" s="47"/>
      <c r="HW90" s="47"/>
      <c r="HX90" s="47"/>
      <c r="HY90" s="47"/>
      <c r="HZ90" s="47"/>
      <c r="IA90" s="47"/>
      <c r="IB90" s="47"/>
      <c r="IC90" s="47"/>
      <c r="ID90" s="47"/>
      <c r="IE90" s="47"/>
      <c r="IF90" s="47"/>
      <c r="IG90" s="47"/>
      <c r="IH90" s="47"/>
      <c r="II90" s="47"/>
      <c r="IJ90" s="47"/>
      <c r="IK90" s="47"/>
      <c r="IL90" s="47"/>
      <c r="IM90" s="47"/>
      <c r="IN90" s="47"/>
      <c r="IO90" s="47"/>
    </row>
    <row r="91" spans="1:10" ht="24.75" customHeight="1">
      <c r="A91" s="30">
        <v>900203</v>
      </c>
      <c r="B91" s="12" t="s">
        <v>130</v>
      </c>
      <c r="C91" s="13">
        <f>SUM(C84:C90)</f>
        <v>143671699</v>
      </c>
      <c r="D91" s="13">
        <f>SUM(D84:D90)</f>
        <v>130083164.46000001</v>
      </c>
      <c r="E91" s="13">
        <f>SUM(E84:E90)</f>
        <v>122847215.49</v>
      </c>
      <c r="F91" s="10">
        <f t="shared" si="4"/>
        <v>85.50550758782353</v>
      </c>
      <c r="G91" s="10">
        <f t="shared" si="5"/>
        <v>94.4374439228644</v>
      </c>
      <c r="I91" s="49">
        <f>112724026.12-E91</f>
        <v>-10123189.36999999</v>
      </c>
      <c r="J91" s="51" t="e">
        <f>D91+D94-'1 Доходи'!#REF!</f>
        <v>#REF!</v>
      </c>
    </row>
    <row r="92" spans="1:7" ht="18.75">
      <c r="A92" s="31"/>
      <c r="B92" s="12" t="s">
        <v>131</v>
      </c>
      <c r="C92" s="16">
        <f>C93+C94</f>
        <v>70000</v>
      </c>
      <c r="D92" s="16">
        <f>D94+D93</f>
        <v>40000</v>
      </c>
      <c r="E92" s="16">
        <f>E94</f>
        <v>5000</v>
      </c>
      <c r="F92" s="27">
        <f>SUM(E92/C92*100)</f>
        <v>7.142857142857142</v>
      </c>
      <c r="G92" s="27">
        <f t="shared" si="5"/>
        <v>12.5</v>
      </c>
    </row>
    <row r="93" spans="1:7" ht="18.75">
      <c r="A93" s="31">
        <v>250903</v>
      </c>
      <c r="B93" s="15" t="s">
        <v>132</v>
      </c>
      <c r="C93" s="16">
        <v>20000</v>
      </c>
      <c r="D93" s="16"/>
      <c r="E93" s="16">
        <v>0</v>
      </c>
      <c r="F93" s="27">
        <f>SUM(E93/C93*100)</f>
        <v>0</v>
      </c>
      <c r="G93" s="27">
        <v>0</v>
      </c>
    </row>
    <row r="94" spans="1:7" ht="24.75" customHeight="1">
      <c r="A94" s="52">
        <v>250911</v>
      </c>
      <c r="B94" s="53" t="s">
        <v>133</v>
      </c>
      <c r="C94" s="20">
        <v>50000</v>
      </c>
      <c r="D94" s="20">
        <v>40000</v>
      </c>
      <c r="E94" s="20">
        <v>5000</v>
      </c>
      <c r="F94" s="27">
        <f>SUM(E94/C94*100)</f>
        <v>10</v>
      </c>
      <c r="G94" s="27">
        <f t="shared" si="5"/>
        <v>12.5</v>
      </c>
    </row>
    <row r="95" spans="1:7" ht="18.75" customHeight="1">
      <c r="A95" s="137" t="s">
        <v>1</v>
      </c>
      <c r="B95" s="138"/>
      <c r="C95" s="138"/>
      <c r="D95" s="138"/>
      <c r="E95" s="138"/>
      <c r="F95" s="138"/>
      <c r="G95" s="139"/>
    </row>
    <row r="96" spans="1:7" ht="18.75">
      <c r="A96" s="7" t="s">
        <v>134</v>
      </c>
      <c r="B96" s="8" t="s">
        <v>135</v>
      </c>
      <c r="C96" s="9">
        <v>35000</v>
      </c>
      <c r="D96" s="9">
        <v>38930</v>
      </c>
      <c r="E96" s="9">
        <v>34121.17</v>
      </c>
      <c r="F96" s="10">
        <f>SUM(E96/C96*100)</f>
        <v>97.48905714285713</v>
      </c>
      <c r="G96" s="10">
        <v>0</v>
      </c>
    </row>
    <row r="97" spans="1:7" ht="18" customHeight="1">
      <c r="A97" s="11" t="s">
        <v>5</v>
      </c>
      <c r="B97" s="12" t="s">
        <v>6</v>
      </c>
      <c r="C97" s="13">
        <f>C98+C99</f>
        <v>976100</v>
      </c>
      <c r="D97" s="13">
        <f>SUM(D98:D99)</f>
        <v>869475</v>
      </c>
      <c r="E97" s="13">
        <f>E98</f>
        <v>1636135.3</v>
      </c>
      <c r="F97" s="10">
        <f>SUM(E97/C97*100)</f>
        <v>167.61963938121093</v>
      </c>
      <c r="G97" s="10">
        <f t="shared" si="5"/>
        <v>188.17508266482648</v>
      </c>
    </row>
    <row r="98" spans="1:7" ht="21" customHeight="1">
      <c r="A98" s="14" t="s">
        <v>7</v>
      </c>
      <c r="B98" s="15" t="s">
        <v>136</v>
      </c>
      <c r="C98" s="16">
        <v>976100</v>
      </c>
      <c r="D98" s="16">
        <v>736275</v>
      </c>
      <c r="E98" s="16">
        <v>1636135.3</v>
      </c>
      <c r="F98" s="27">
        <f>SUM(E98/C98*100)</f>
        <v>167.61963938121093</v>
      </c>
      <c r="G98" s="27">
        <f t="shared" si="5"/>
        <v>222.21796203864045</v>
      </c>
    </row>
    <row r="99" spans="1:7" ht="21" customHeight="1">
      <c r="A99" s="14" t="s">
        <v>241</v>
      </c>
      <c r="B99" s="15" t="s">
        <v>242</v>
      </c>
      <c r="C99" s="16"/>
      <c r="D99" s="16">
        <v>133200</v>
      </c>
      <c r="E99" s="16"/>
      <c r="F99" s="27"/>
      <c r="G99" s="27"/>
    </row>
    <row r="100" spans="1:7" ht="21" customHeight="1">
      <c r="A100" s="11" t="s">
        <v>21</v>
      </c>
      <c r="B100" s="12" t="s">
        <v>137</v>
      </c>
      <c r="C100" s="13">
        <f>C101+C102+C103</f>
        <v>1398400</v>
      </c>
      <c r="D100" s="13">
        <f>D101+D102+D103</f>
        <v>1475796</v>
      </c>
      <c r="E100" s="32">
        <f>E101+E102+E103</f>
        <v>1381921.3599999999</v>
      </c>
      <c r="F100" s="10">
        <f>SUM(E100/C100*100)</f>
        <v>98.8216075514874</v>
      </c>
      <c r="G100" s="10">
        <f t="shared" si="5"/>
        <v>93.63905038365735</v>
      </c>
    </row>
    <row r="101" spans="1:7" ht="21" customHeight="1">
      <c r="A101" s="14" t="s">
        <v>23</v>
      </c>
      <c r="B101" s="15" t="s">
        <v>24</v>
      </c>
      <c r="C101" s="16">
        <v>1398400</v>
      </c>
      <c r="D101" s="16">
        <v>1304800</v>
      </c>
      <c r="E101" s="16">
        <v>1265805.94</v>
      </c>
      <c r="F101" s="27">
        <f>SUM(E101/C101*100)</f>
        <v>90.51815932494279</v>
      </c>
      <c r="G101" s="27">
        <f t="shared" si="5"/>
        <v>97.011491416309</v>
      </c>
    </row>
    <row r="102" spans="1:7" ht="21" customHeight="1">
      <c r="A102" s="14" t="s">
        <v>180</v>
      </c>
      <c r="B102" s="15" t="s">
        <v>182</v>
      </c>
      <c r="C102" s="16"/>
      <c r="D102" s="16">
        <v>50000</v>
      </c>
      <c r="E102" s="16">
        <v>50119.42</v>
      </c>
      <c r="F102" s="10"/>
      <c r="G102" s="10">
        <f t="shared" si="5"/>
        <v>100.23884000000001</v>
      </c>
    </row>
    <row r="103" spans="1:7" ht="21" customHeight="1">
      <c r="A103" s="14" t="s">
        <v>181</v>
      </c>
      <c r="B103" s="15" t="s">
        <v>183</v>
      </c>
      <c r="C103" s="16"/>
      <c r="D103" s="16">
        <v>120996</v>
      </c>
      <c r="E103" s="16">
        <v>65996</v>
      </c>
      <c r="F103" s="27"/>
      <c r="G103" s="27">
        <f t="shared" si="5"/>
        <v>54.543951866177395</v>
      </c>
    </row>
    <row r="104" spans="1:7" ht="18.75">
      <c r="A104" s="11" t="s">
        <v>29</v>
      </c>
      <c r="B104" s="12" t="s">
        <v>138</v>
      </c>
      <c r="C104" s="13">
        <f>C106+C105</f>
        <v>180000</v>
      </c>
      <c r="D104" s="13">
        <f>D106+D105</f>
        <v>234500</v>
      </c>
      <c r="E104" s="13">
        <f>E106+E105</f>
        <v>183519.02000000002</v>
      </c>
      <c r="F104" s="10">
        <f>SUM(E104/C104*100)</f>
        <v>101.95501111111112</v>
      </c>
      <c r="G104" s="27">
        <f t="shared" si="5"/>
        <v>78.25971002132196</v>
      </c>
    </row>
    <row r="105" spans="1:7" ht="18.75">
      <c r="A105" s="14" t="s">
        <v>87</v>
      </c>
      <c r="B105" s="15" t="s">
        <v>243</v>
      </c>
      <c r="C105" s="16"/>
      <c r="D105" s="16">
        <v>99500</v>
      </c>
      <c r="E105" s="16">
        <v>56921.7</v>
      </c>
      <c r="F105" s="27"/>
      <c r="G105" s="27">
        <f t="shared" si="5"/>
        <v>57.207738693467334</v>
      </c>
    </row>
    <row r="106" spans="1:7" ht="19.5" customHeight="1">
      <c r="A106" s="14" t="s">
        <v>97</v>
      </c>
      <c r="B106" s="15" t="s">
        <v>139</v>
      </c>
      <c r="C106" s="16">
        <v>180000</v>
      </c>
      <c r="D106" s="55">
        <v>135000</v>
      </c>
      <c r="E106" s="16">
        <v>126597.32</v>
      </c>
      <c r="F106" s="27">
        <f>SUM(E106/C106*100)</f>
        <v>70.33184444444444</v>
      </c>
      <c r="G106" s="27">
        <f t="shared" si="5"/>
        <v>93.7757925925926</v>
      </c>
    </row>
    <row r="107" spans="1:7" ht="22.5" customHeight="1">
      <c r="A107" s="11" t="s">
        <v>140</v>
      </c>
      <c r="B107" s="12" t="s">
        <v>141</v>
      </c>
      <c r="C107" s="13">
        <f>SUM(C108:C110)</f>
        <v>149000</v>
      </c>
      <c r="D107" s="13">
        <f>SUM(D108:D110)</f>
        <v>130875</v>
      </c>
      <c r="E107" s="13">
        <f>SUM(E108:E110)</f>
        <v>54183.42</v>
      </c>
      <c r="F107" s="10">
        <f aca="true" t="shared" si="6" ref="F107:F116">SUM(E107/C107*100)</f>
        <v>36.36471140939597</v>
      </c>
      <c r="G107" s="10">
        <f t="shared" si="5"/>
        <v>41.40089398280802</v>
      </c>
    </row>
    <row r="108" spans="1:7" ht="17.25" customHeight="1">
      <c r="A108" s="14" t="s">
        <v>142</v>
      </c>
      <c r="B108" s="15" t="s">
        <v>109</v>
      </c>
      <c r="C108" s="16">
        <v>80300</v>
      </c>
      <c r="D108" s="16">
        <v>74475</v>
      </c>
      <c r="E108" s="16">
        <v>16262</v>
      </c>
      <c r="F108" s="27">
        <f t="shared" si="6"/>
        <v>20.251556662515565</v>
      </c>
      <c r="G108" s="27">
        <f t="shared" si="5"/>
        <v>21.835515273581738</v>
      </c>
    </row>
    <row r="109" spans="1:7" ht="22.5" customHeight="1">
      <c r="A109" s="14" t="s">
        <v>143</v>
      </c>
      <c r="B109" s="15" t="s">
        <v>111</v>
      </c>
      <c r="C109" s="16">
        <v>28600</v>
      </c>
      <c r="D109" s="16">
        <v>25200</v>
      </c>
      <c r="E109" s="16">
        <v>4476.1</v>
      </c>
      <c r="F109" s="27">
        <f t="shared" si="6"/>
        <v>15.650699300699303</v>
      </c>
      <c r="G109" s="27">
        <f t="shared" si="5"/>
        <v>17.762301587301586</v>
      </c>
    </row>
    <row r="110" spans="1:7" ht="21.75" customHeight="1">
      <c r="A110" s="14" t="s">
        <v>144</v>
      </c>
      <c r="B110" s="15" t="s">
        <v>112</v>
      </c>
      <c r="C110" s="16">
        <v>40100</v>
      </c>
      <c r="D110" s="16">
        <v>31200</v>
      </c>
      <c r="E110" s="16">
        <v>33445.32</v>
      </c>
      <c r="F110" s="27">
        <f t="shared" si="6"/>
        <v>83.40478802992519</v>
      </c>
      <c r="G110" s="27">
        <f t="shared" si="5"/>
        <v>107.19653846153847</v>
      </c>
    </row>
    <row r="111" spans="1:7" ht="24" customHeight="1">
      <c r="A111" s="33" t="s">
        <v>145</v>
      </c>
      <c r="B111" s="34" t="s">
        <v>146</v>
      </c>
      <c r="C111" s="35">
        <f>C112+C113</f>
        <v>8158500</v>
      </c>
      <c r="D111" s="35">
        <f>D112+D113</f>
        <v>8646835.08</v>
      </c>
      <c r="E111" s="35">
        <f>E112+E113</f>
        <v>8522106.83</v>
      </c>
      <c r="F111" s="10">
        <f t="shared" si="6"/>
        <v>104.45678531592817</v>
      </c>
      <c r="G111" s="10">
        <f t="shared" si="5"/>
        <v>98.55752713164966</v>
      </c>
    </row>
    <row r="112" spans="1:7" ht="24" customHeight="1">
      <c r="A112" s="14" t="s">
        <v>147</v>
      </c>
      <c r="B112" s="15" t="s">
        <v>148</v>
      </c>
      <c r="C112" s="16"/>
      <c r="D112" s="16">
        <v>58935.08</v>
      </c>
      <c r="E112" s="16">
        <v>58935.08</v>
      </c>
      <c r="F112" s="27"/>
      <c r="G112" s="27">
        <f t="shared" si="5"/>
        <v>100</v>
      </c>
    </row>
    <row r="113" spans="1:7" ht="20.25" customHeight="1">
      <c r="A113" s="14" t="s">
        <v>149</v>
      </c>
      <c r="B113" s="15" t="s">
        <v>150</v>
      </c>
      <c r="C113" s="16">
        <v>8158500</v>
      </c>
      <c r="D113" s="16">
        <v>8587900</v>
      </c>
      <c r="E113" s="16">
        <v>8463171.75</v>
      </c>
      <c r="F113" s="27">
        <f t="shared" si="6"/>
        <v>103.73440889869461</v>
      </c>
      <c r="G113" s="27">
        <f t="shared" si="5"/>
        <v>98.54762805808171</v>
      </c>
    </row>
    <row r="114" spans="1:7" ht="20.25" customHeight="1">
      <c r="A114" s="14" t="s">
        <v>244</v>
      </c>
      <c r="B114" s="15" t="s">
        <v>245</v>
      </c>
      <c r="C114" s="16"/>
      <c r="D114" s="16">
        <v>554400</v>
      </c>
      <c r="E114" s="16">
        <v>194499</v>
      </c>
      <c r="F114" s="27"/>
      <c r="G114" s="27">
        <f t="shared" si="5"/>
        <v>35.08279220779221</v>
      </c>
    </row>
    <row r="115" spans="1:7" ht="20.25" customHeight="1">
      <c r="A115" s="11" t="s">
        <v>206</v>
      </c>
      <c r="B115" s="15" t="s">
        <v>207</v>
      </c>
      <c r="C115" s="16"/>
      <c r="D115" s="16">
        <v>722442.81</v>
      </c>
      <c r="E115" s="16">
        <v>491512.61</v>
      </c>
      <c r="F115" s="27"/>
      <c r="G115" s="27">
        <f t="shared" si="5"/>
        <v>68.03481233344961</v>
      </c>
    </row>
    <row r="116" spans="1:7" ht="43.5" customHeight="1">
      <c r="A116" s="14" t="s">
        <v>203</v>
      </c>
      <c r="B116" s="15" t="s">
        <v>204</v>
      </c>
      <c r="C116" s="16">
        <v>1136100</v>
      </c>
      <c r="D116" s="16">
        <v>817300</v>
      </c>
      <c r="E116" s="16">
        <v>262900</v>
      </c>
      <c r="F116" s="27">
        <f t="shared" si="6"/>
        <v>23.140568611917963</v>
      </c>
      <c r="G116" s="27">
        <f t="shared" si="5"/>
        <v>32.16689098250337</v>
      </c>
    </row>
    <row r="117" spans="1:7" ht="20.25" customHeight="1">
      <c r="A117" s="14" t="s">
        <v>189</v>
      </c>
      <c r="B117" s="15" t="s">
        <v>174</v>
      </c>
      <c r="C117" s="16"/>
      <c r="D117" s="16">
        <v>3427215.02</v>
      </c>
      <c r="E117" s="16">
        <v>3089500</v>
      </c>
      <c r="F117" s="27"/>
      <c r="G117" s="27">
        <f t="shared" si="5"/>
        <v>90.14608018378725</v>
      </c>
    </row>
    <row r="118" spans="1:9" ht="18.75">
      <c r="A118" s="31"/>
      <c r="B118" s="12" t="s">
        <v>151</v>
      </c>
      <c r="C118" s="13">
        <f>SUM(C96,,C97,C100,C104,C107,C111,C116,C115,C114)</f>
        <v>12033100</v>
      </c>
      <c r="D118" s="13">
        <f>SUM(D96,,D97,D100,D104,D107,D111,D116,D117,D115,D114)</f>
        <v>16917768.91</v>
      </c>
      <c r="E118" s="13">
        <f>SUM(E96,,E97,E100,E104,E107,E111,E116,E117,E115,E114)</f>
        <v>15850398.709999999</v>
      </c>
      <c r="F118" s="10">
        <f>SUM(E118/C118*100)</f>
        <v>131.7233190948301</v>
      </c>
      <c r="G118" s="10">
        <f t="shared" si="5"/>
        <v>93.69083355093541</v>
      </c>
      <c r="I118" s="49"/>
    </row>
    <row r="119" spans="1:7" ht="18.75">
      <c r="A119" s="31"/>
      <c r="B119" s="12" t="s">
        <v>152</v>
      </c>
      <c r="C119" s="13">
        <f>C120+C121</f>
        <v>0</v>
      </c>
      <c r="D119" s="13">
        <f>D120+D121</f>
        <v>0</v>
      </c>
      <c r="E119" s="13">
        <f>E120+E121</f>
        <v>-15000</v>
      </c>
      <c r="F119" s="10">
        <v>0</v>
      </c>
      <c r="G119" s="10">
        <v>0</v>
      </c>
    </row>
    <row r="120" spans="1:7" ht="21" customHeight="1">
      <c r="A120" s="31">
        <v>250911</v>
      </c>
      <c r="B120" s="15" t="s">
        <v>133</v>
      </c>
      <c r="C120" s="54">
        <v>90000</v>
      </c>
      <c r="D120" s="43">
        <v>75000</v>
      </c>
      <c r="E120" s="16">
        <v>30000</v>
      </c>
      <c r="F120" s="27">
        <f>SUM(E120/C120*100)</f>
        <v>33.33333333333333</v>
      </c>
      <c r="G120" s="27">
        <f>SUM(E120/D120*100)</f>
        <v>40</v>
      </c>
    </row>
    <row r="121" spans="1:7" ht="20.25" customHeight="1">
      <c r="A121" s="31">
        <v>250912</v>
      </c>
      <c r="B121" s="15" t="s">
        <v>153</v>
      </c>
      <c r="C121" s="54">
        <v>-90000</v>
      </c>
      <c r="D121" s="43">
        <v>-75000</v>
      </c>
      <c r="E121" s="16">
        <v>-45000</v>
      </c>
      <c r="F121" s="27">
        <f>SUM(E121/C121*100)</f>
        <v>50</v>
      </c>
      <c r="G121" s="27">
        <f>SUM(E121/D121*100)</f>
        <v>60</v>
      </c>
    </row>
    <row r="122" spans="1:7" ht="24" customHeight="1">
      <c r="A122" s="36"/>
      <c r="B122" s="44" t="s">
        <v>154</v>
      </c>
      <c r="C122" s="13">
        <f>C91+C118</f>
        <v>155704799</v>
      </c>
      <c r="D122" s="13">
        <f>D91+D118</f>
        <v>147000933.37</v>
      </c>
      <c r="E122" s="13">
        <f>E91+E118</f>
        <v>138697614.2</v>
      </c>
      <c r="F122" s="10">
        <f>SUM(E122/C122*100)</f>
        <v>89.07728926197065</v>
      </c>
      <c r="G122" s="10">
        <f t="shared" si="5"/>
        <v>94.35151942260079</v>
      </c>
    </row>
    <row r="123" spans="1:6" ht="6" customHeight="1">
      <c r="A123" s="37"/>
      <c r="B123" s="38"/>
      <c r="C123" s="41"/>
      <c r="D123" s="39"/>
      <c r="E123" s="39"/>
      <c r="F123" s="39"/>
    </row>
    <row r="124" spans="2:5" ht="18.75">
      <c r="B124" s="60" t="s">
        <v>155</v>
      </c>
      <c r="C124" s="41"/>
      <c r="D124" s="58"/>
      <c r="E124" s="3"/>
    </row>
    <row r="125" spans="2:8" ht="18.75">
      <c r="B125" s="61" t="s">
        <v>156</v>
      </c>
      <c r="C125" s="41"/>
      <c r="D125" s="58" t="s">
        <v>157</v>
      </c>
      <c r="E125" s="3"/>
      <c r="H125" s="45">
        <v>5</v>
      </c>
    </row>
    <row r="126" ht="18.75">
      <c r="C126" s="41"/>
    </row>
    <row r="127" spans="3:4" ht="15.75">
      <c r="C127" s="42"/>
      <c r="D127" s="42"/>
    </row>
    <row r="128" ht="15.75">
      <c r="D128" s="63"/>
    </row>
    <row r="129" spans="3:6" ht="18.75">
      <c r="C129" s="42"/>
      <c r="D129" s="59"/>
      <c r="E129" s="59"/>
      <c r="F129" s="40"/>
    </row>
    <row r="130" spans="5:6" ht="15.75">
      <c r="E130" s="40"/>
      <c r="F130" s="40"/>
    </row>
    <row r="131" spans="2:4" ht="15.75">
      <c r="B131" s="4" t="s">
        <v>158</v>
      </c>
      <c r="C131" s="42"/>
      <c r="D131" s="42"/>
    </row>
    <row r="133" spans="3:7" ht="15.75">
      <c r="C133" s="1" t="s">
        <v>236</v>
      </c>
      <c r="D133" s="40">
        <f>C7+C19+C21+C22+C23+C24+C25+C26+C27+C28+C29+C30+C31+C32+C33+C34+C35+C36+C37+C38+C39+C40+C41+C42+C43+C44+C45+C46+C56+C76</f>
        <v>42577400</v>
      </c>
      <c r="E133" s="40">
        <f>D7+D19+D21+D22+D23+D24+D25+D26+D27+D28+D29+D30+D31+D32+D33+D34+D35+D36+D37+D38+D39+D40+D41+D42+D43+D44+D45+D47+D57+D76</f>
        <v>38041913.37</v>
      </c>
      <c r="F133" s="115">
        <f>E7+E19+E21+E22+E23+E24+E25+E26+E27+E28+E29+E30+E31+E32+E33+E34+E35+E36+E37+E38+E39+E40+E41+E42+E43+E44+E45+E47+E57+E76</f>
        <v>37790681.55</v>
      </c>
      <c r="G133" s="40"/>
    </row>
    <row r="134" spans="4:5" ht="15.75">
      <c r="D134" s="40"/>
      <c r="E134" s="40"/>
    </row>
    <row r="135" ht="15.75">
      <c r="C135" s="1" t="s">
        <v>237</v>
      </c>
    </row>
    <row r="137" spans="4:6" ht="15.75">
      <c r="D137" s="40">
        <f>C84-D133</f>
        <v>96012837</v>
      </c>
      <c r="E137" s="40">
        <f>D84-E133</f>
        <v>84894723.09</v>
      </c>
      <c r="F137" s="40">
        <f>E84-F133</f>
        <v>78360237.96</v>
      </c>
    </row>
  </sheetData>
  <sheetProtection/>
  <mergeCells count="3">
    <mergeCell ref="A2:G2"/>
    <mergeCell ref="A3:G3"/>
    <mergeCell ref="A95:G95"/>
  </mergeCells>
  <printOptions/>
  <pageMargins left="0.7874015748031497" right="0.3937007874015748" top="0.3937007874015748" bottom="0.3937007874015748" header="0.31496062992125984" footer="0.35433070866141736"/>
  <pageSetup horizontalDpi="600" verticalDpi="600" orientation="landscape" paperSize="9" scale="48" r:id="rId3"/>
  <rowBreaks count="2" manualBreakCount="2">
    <brk id="30" max="7" man="1"/>
    <brk id="74"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2012-11-12T15:12:10Z</cp:lastPrinted>
  <dcterms:created xsi:type="dcterms:W3CDTF">2002-12-06T14:14:06Z</dcterms:created>
  <dcterms:modified xsi:type="dcterms:W3CDTF">2012-11-14T07:00:09Z</dcterms:modified>
  <cp:category/>
  <cp:version/>
  <cp:contentType/>
  <cp:contentStatus/>
</cp:coreProperties>
</file>